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860" activeTab="0"/>
  </bookViews>
  <sheets>
    <sheet name="КПК" sheetId="1" r:id="rId1"/>
  </sheets>
  <definedNames>
    <definedName name="_xlnm.Print_Area" localSheetId="0">'КПК'!$A$1:$BL$116</definedName>
  </definedNames>
  <calcPr fullCalcOnLoad="1"/>
</workbook>
</file>

<file path=xl/sharedStrings.xml><?xml version="1.0" encoding="utf-8"?>
<sst xmlns="http://schemas.openxmlformats.org/spreadsheetml/2006/main" count="232" uniqueCount="149">
  <si>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</si>
  <si>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</si>
  <si>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</si>
  <si>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</si>
  <si>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</si>
  <si>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</si>
  <si>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</si>
  <si>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</si>
  <si>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</si>
  <si>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</si>
  <si>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</si>
  <si>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</si>
  <si>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</si>
  <si>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</si>
  <si>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</si>
  <si>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</si>
  <si>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</si>
  <si>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</si>
  <si>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</si>
  <si>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</si>
  <si>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</si>
  <si>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</si>
  <si>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</si>
  <si>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Сновська міська рада</t>
  </si>
  <si>
    <t>О.О.Медведьов</t>
  </si>
  <si>
    <t>%</t>
  </si>
  <si>
    <t>Міський голова</t>
  </si>
  <si>
    <t>ПОГОДЖЕНО:</t>
  </si>
  <si>
    <t>кошторис</t>
  </si>
  <si>
    <t>од.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</si>
  <si>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</si>
  <si>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</si>
  <si>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</si>
  <si>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</si>
  <si>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</si>
  <si>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</si>
  <si>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</si>
  <si>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</si>
  <si>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</si>
  <si>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</si>
  <si>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</si>
  <si>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</si>
  <si>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</si>
  <si>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</si>
  <si>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</si>
  <si>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</si>
  <si>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</si>
  <si>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</si>
  <si>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</si>
  <si>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</si>
  <si>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</si>
  <si>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</si>
  <si>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</si>
  <si>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</si>
  <si>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</si>
  <si>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</si>
  <si>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</si>
  <si>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</si>
  <si>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</si>
  <si>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 xml:space="preserve">Забезпечення реалізації конституційного права жителів членів територіальних громад — на здійснення місцевого самоврядування. </t>
  </si>
  <si>
    <t xml:space="preserve">Створення умов для реалізації функцій і повноважень органу та посадових осіб місцевого самоврядування.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</si>
  <si>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</si>
  <si>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0110150</t>
  </si>
  <si>
    <t>0111</t>
  </si>
  <si>
    <t xml:space="preserve">Організаційне, інформаційно-аналітичне та матеріально-технічне забезпечення діяльності  міської ради </t>
  </si>
  <si>
    <t>Забезпечення виконання наданих законодавством повноважень</t>
  </si>
  <si>
    <t>Висвітлення діяльності міської ради в у ЗМІ</t>
  </si>
  <si>
    <t>Оплата комунальних послуг та енергоносіїв</t>
  </si>
  <si>
    <t>Оплата інших товарів та послуг для забезпечення наданих законодавством повноважень</t>
  </si>
  <si>
    <t>Показники затрат</t>
  </si>
  <si>
    <t>обсяг витрат на оплату праці працівників</t>
  </si>
  <si>
    <t>тис.грн.</t>
  </si>
  <si>
    <t>обсяг витрат на відрядження працівників</t>
  </si>
  <si>
    <t>штатний розпис</t>
  </si>
  <si>
    <t>Показники 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</si>
  <si>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</si>
  <si>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</si>
  <si>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</si>
  <si>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проведених сесій</t>
  </si>
  <si>
    <t>протоколи постійних комісій, рішеня сесії, виконкому</t>
  </si>
  <si>
    <t>Показники ефективності</t>
  </si>
  <si>
    <t xml:space="preserve">кількість виконаних листів, звернень, заяв, скарг </t>
  </si>
  <si>
    <t>середні витрати на утримання однієї штатної одиниці</t>
  </si>
  <si>
    <t>середні витрати на відрядження однієї штатної одиниці</t>
  </si>
  <si>
    <t>Показники якості</t>
  </si>
  <si>
    <t xml:space="preserve">вчасно виконаних листів, звернень, заяв, скарг </t>
  </si>
  <si>
    <t>обсяг видатків на висвітлення діяльності міської ради у засобах масової інформації</t>
  </si>
  <si>
    <t>Звіт про заборгованість за бюджетними коштами форма № 7м</t>
  </si>
  <si>
    <t>Кредиторська заборгованість, що планується погасити</t>
  </si>
  <si>
    <t>клькість публікацій з  висвітлення діяльності міської ради у засобах масової інформації</t>
  </si>
  <si>
    <t>середні витрати на  1 публікацію в засобах масової інформації</t>
  </si>
  <si>
    <t>Відсоток погашення кредиторської заборгованості</t>
  </si>
  <si>
    <t>динаміка кількості здійснених публікацій  у порівнянні з попереднім роком</t>
  </si>
  <si>
    <t>динаміка змін середніх витрат на  1 публікацію порівнянні з попереднім роком</t>
  </si>
  <si>
    <t>обсяг витрат на оплату комунальних послуг та енергоносіїв</t>
  </si>
  <si>
    <t>обсяг витрат на оплату водопостачання та водовідведення</t>
  </si>
  <si>
    <t>площа адміністративних приміщень, які потребують витрат на опалення та енергопостачання</t>
  </si>
  <si>
    <r>
      <t>м</t>
    </r>
    <r>
      <rPr>
        <vertAlign val="superscript"/>
        <sz val="10"/>
        <rFont val="Times New Roman"/>
        <family val="1"/>
      </rPr>
      <t>2</t>
    </r>
  </si>
  <si>
    <t>св-во про право власності</t>
  </si>
  <si>
    <t>середні витрати з оплати водопостачання та водовідведення 1 шт.одиницю</t>
  </si>
  <si>
    <r>
      <t>середні витрати на оплату послуг та енергоносіїв на 1м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площі адміністративних приміщень</t>
    </r>
  </si>
  <si>
    <t>динаміка змін витрат на оплату комунальних послуг та енергоносіїв від  попередного року</t>
  </si>
  <si>
    <t>площа адміністративних та господарських приміщень</t>
  </si>
  <si>
    <t>обсяг видатків на поточний ремонт приміщень</t>
  </si>
  <si>
    <t xml:space="preserve">обсяг видатків на придбання інших товарів </t>
  </si>
  <si>
    <t xml:space="preserve">обсяг видатків на надання інших послуг </t>
  </si>
  <si>
    <t>площа адміністративних та господарських приміщень, в яких проведено капітальний ремонт</t>
  </si>
  <si>
    <r>
      <t>середні витрати на капітальний ремонт 1м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площі приміщень</t>
    </r>
  </si>
  <si>
    <r>
      <t>середні витрати на поточний ремонт 1м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площі приміщень</t>
    </r>
  </si>
  <si>
    <t xml:space="preserve">динаміка витрат з оплати інших товарів  від попереднього року </t>
  </si>
  <si>
    <t xml:space="preserve">динаміка витрат з оплати інших послуг  від попереднього року </t>
  </si>
  <si>
    <t xml:space="preserve">обсяг кредиторської заборгованості на 01.01.2020р. </t>
  </si>
  <si>
    <t>розрахунок</t>
  </si>
  <si>
    <t>акти виконаних робіт</t>
  </si>
  <si>
    <t>акти виконаних робіт/наданих послуг</t>
  </si>
  <si>
    <t>2111+2120</t>
  </si>
  <si>
    <t>2240(81,456)</t>
  </si>
  <si>
    <t>2210(5,64772)</t>
  </si>
  <si>
    <t>рішення сесій(виконкому)</t>
  </si>
  <si>
    <t>кількість прийнятих нормативно-правових актів на 1  сесію</t>
  </si>
  <si>
    <t>динаміка витрат на проведення поточного рнмонту автомобілів від попереднього року</t>
  </si>
  <si>
    <t>обсяг видатків на поточний ремонт автомобілів</t>
  </si>
  <si>
    <t xml:space="preserve">динаміка витрат з поточного ремонту приміщень від попереднього року </t>
  </si>
  <si>
    <t xml:space="preserve"> Виконання міською радою наданих законодавством повноважень органам місцевого самоврядуванн</t>
  </si>
  <si>
    <t xml:space="preserve"> Висвітлення діяльності міської ради у засобах масової інформації</t>
  </si>
  <si>
    <t xml:space="preserve"> Оплата комунальних послуг та енергоносіїв  </t>
  </si>
  <si>
    <t>Оплата інших товарів та послуг для забезпечення наданих законодавством повноважень органам місцевого самоврядування</t>
  </si>
  <si>
    <t>площа адміністративних та господарських приміщень,  в яких заплановано  поточний ремонт</t>
  </si>
  <si>
    <t>0100000</t>
  </si>
  <si>
    <t>0110000</t>
  </si>
  <si>
    <t>0150</t>
  </si>
  <si>
    <t xml:space="preserve">Фінансовий відділ Сновської міської ради </t>
  </si>
  <si>
    <t>Дата погодження</t>
  </si>
  <si>
    <t>40-ПК, 500,0-авто</t>
  </si>
  <si>
    <t xml:space="preserve">від </t>
  </si>
  <si>
    <t>№</t>
  </si>
  <si>
    <t>2273+2274+2275</t>
  </si>
  <si>
    <t>Начальник фінансового відділу Сновської міської ради</t>
  </si>
  <si>
    <t>Л.Г.Савченко</t>
  </si>
  <si>
    <t xml:space="preserve">Розпорядження голови Сновської міської ради </t>
  </si>
  <si>
    <t>2210(60,0)+3110(70,0+40+500-65-100+18,162-195-140-1,73020)</t>
  </si>
  <si>
    <t>2240(25)+2210(50)</t>
  </si>
  <si>
    <t xml:space="preserve">кількість штатних одиниць </t>
  </si>
  <si>
    <t>2210(437,04145-50-37,203-5,64772=344,19073)</t>
  </si>
  <si>
    <t>2240(279,11916-81,456-25,0-10,440=162,22316)+2280(0,39428)+2800(0,33146)</t>
  </si>
  <si>
    <t>2210(50+5673+3700+23370+1790+350+2270=37203)+2240(1960+5800+720+1600+360=10440)</t>
  </si>
  <si>
    <t>середні витрати з придбання інших товарів  на 1 штату одиницю</t>
  </si>
  <si>
    <t>середні витрати з надання інших послуг  на 1 штатну одиницю</t>
  </si>
  <si>
    <t xml:space="preserve">Конституція України, Бюджетний кодекс України, Закон України "Про Державний бюджет на 2020рік", ЗУ "Про місцеве самоврядування", Наказ Міністерства фінансів України  від 01.10.2010 р. №1147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(зі змінами від 22.12.2010 р. №1608, від 27.09.2012 р. № 1035), наказ МФУ від 26.08.2014 № 836 «Про деякі питання запровадження програмно-цільового методу складання та виконання місцевих бюджетів», ЗУ "Про державну підтримку засобів масової інформації та соціальний захист журналістів", Стратегія розвитку Сновської ОТГ на 2018-2024рр., рішення 2 сесії 8 скликання Сновської міської ради від 29.12.2020р.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</si>
</sst>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  <numFmt numFmtId="184" formatCode="#,##0.00000"/>
    <numFmt numFmtId="185" formatCode="#,##0.000"/>
    <numFmt numFmtId="186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186" fontId="18" fillId="0" borderId="12" xfId="0" applyNumberFormat="1" applyFont="1" applyFill="1" applyBorder="1" applyAlignment="1">
      <alignment horizontal="center" vertical="center" wrapText="1"/>
    </xf>
    <xf numFmtId="186" fontId="18" fillId="0" borderId="13" xfId="0" applyNumberFormat="1" applyFont="1" applyFill="1" applyBorder="1" applyAlignment="1">
      <alignment horizontal="center" vertical="center" wrapText="1"/>
    </xf>
    <xf numFmtId="186" fontId="18" fillId="0" borderId="14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86" fontId="2" fillId="0" borderId="12" xfId="0" applyNumberFormat="1" applyFont="1" applyFill="1" applyBorder="1" applyAlignment="1">
      <alignment horizontal="center" vertical="center" wrapText="1"/>
    </xf>
    <xf numFmtId="186" fontId="2" fillId="0" borderId="13" xfId="0" applyNumberFormat="1" applyFont="1" applyFill="1" applyBorder="1" applyAlignment="1">
      <alignment horizontal="center" vertical="center" wrapText="1"/>
    </xf>
    <xf numFmtId="186" fontId="2" fillId="0" borderId="14" xfId="0" applyNumberFormat="1" applyFont="1" applyFill="1" applyBorder="1" applyAlignment="1">
      <alignment horizontal="center" vertical="center" wrapText="1"/>
    </xf>
    <xf numFmtId="186" fontId="20" fillId="0" borderId="12" xfId="0" applyNumberFormat="1" applyFont="1" applyFill="1" applyBorder="1" applyAlignment="1">
      <alignment horizontal="center" vertical="center" wrapText="1"/>
    </xf>
    <xf numFmtId="186" fontId="20" fillId="0" borderId="13" xfId="0" applyNumberFormat="1" applyFont="1" applyFill="1" applyBorder="1" applyAlignment="1">
      <alignment horizontal="center" vertical="center" wrapText="1"/>
    </xf>
    <xf numFmtId="186" fontId="20" fillId="0" borderId="14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86" fontId="2" fillId="0" borderId="13" xfId="0" applyNumberFormat="1" applyFont="1" applyFill="1" applyBorder="1" applyAlignment="1">
      <alignment horizontal="center" wrapText="1"/>
    </xf>
    <xf numFmtId="186" fontId="2" fillId="0" borderId="14" xfId="0" applyNumberFormat="1" applyFont="1" applyFill="1" applyBorder="1" applyAlignment="1">
      <alignment horizont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wrapText="1"/>
    </xf>
    <xf numFmtId="186" fontId="18" fillId="0" borderId="13" xfId="0" applyNumberFormat="1" applyFont="1" applyFill="1" applyBorder="1" applyAlignment="1">
      <alignment horizontal="center" wrapText="1"/>
    </xf>
    <xf numFmtId="186" fontId="18" fillId="0" borderId="14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wrapText="1"/>
    </xf>
    <xf numFmtId="173" fontId="2" fillId="0" borderId="14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vertical="center" wrapText="1"/>
    </xf>
    <xf numFmtId="49" fontId="18" fillId="0" borderId="14" xfId="0" applyNumberFormat="1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186" fontId="2" fillId="0" borderId="12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86" fontId="20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182" fontId="5" fillId="0" borderId="0" xfId="0" applyNumberFormat="1" applyFont="1" applyAlignment="1">
      <alignment horizontal="right" vertical="center" wrapText="1"/>
    </xf>
    <xf numFmtId="0" fontId="17" fillId="0" borderId="0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182" fontId="5" fillId="0" borderId="0" xfId="0" applyNumberFormat="1" applyFont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16"/>
  <sheetViews>
    <sheetView tabSelected="1" view="pageBreakPreview" zoomScale="78" zoomScaleSheetLayoutView="78" zoomScalePageLayoutView="0" workbookViewId="0" topLeftCell="A1">
      <selection activeCell="AB111" sqref="AB111"/>
    </sheetView>
  </sheetViews>
  <sheetFormatPr defaultColWidth="9.00390625" defaultRowHeight="12.75"/>
  <cols>
    <col min="1" max="42" width="2.875" style="1" customWidth="1"/>
    <col min="43" max="43" width="7.00390625" style="1" customWidth="1"/>
    <col min="44" max="58" width="2.875" style="1" customWidth="1"/>
    <col min="59" max="59" width="4.75390625" style="1" customWidth="1"/>
    <col min="60" max="63" width="2.875" style="1" customWidth="1"/>
    <col min="64" max="64" width="0.74609375" style="1" customWidth="1"/>
    <col min="65" max="65" width="2.875" style="1" customWidth="1"/>
    <col min="66" max="66" width="3.00390625" style="1" customWidth="1"/>
    <col min="67" max="67" width="29.25390625" style="1" customWidth="1"/>
    <col min="68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42"/>
      <c r="AT1" s="42"/>
      <c r="AU1" s="42"/>
      <c r="AV1" s="42"/>
      <c r="AW1" s="50" t="s">
        <v>39</v>
      </c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42"/>
    </row>
    <row r="2" spans="45:64" ht="9.7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65" t="s">
        <v>0</v>
      </c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</row>
    <row r="4" spans="41:64" ht="15" customHeight="1">
      <c r="AO4" s="139" t="s">
        <v>139</v>
      </c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41:58" ht="16.5" customHeight="1">
      <c r="AO5" s="49" t="s">
        <v>134</v>
      </c>
      <c r="AP5" s="49"/>
      <c r="AQ5" s="178">
        <v>44195</v>
      </c>
      <c r="AR5" s="178"/>
      <c r="AS5" s="178"/>
      <c r="AT5" s="178"/>
      <c r="AU5" s="44"/>
      <c r="AV5" s="44"/>
      <c r="AW5" s="44"/>
      <c r="AX5" s="44"/>
      <c r="AY5" s="44"/>
      <c r="AZ5" s="44" t="s">
        <v>135</v>
      </c>
      <c r="BA5" s="49">
        <v>230</v>
      </c>
      <c r="BB5" s="49"/>
      <c r="BC5" s="49"/>
      <c r="BD5" s="44"/>
      <c r="BE5" s="44"/>
      <c r="BF5" s="44"/>
    </row>
    <row r="6" spans="41:58" ht="13.5" customHeight="1">
      <c r="AO6" s="166" t="s">
        <v>21</v>
      </c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</row>
    <row r="7" spans="41:58" ht="4.5" customHeight="1"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</row>
    <row r="8" spans="1:64" ht="15.75" customHeight="1">
      <c r="A8" s="164" t="s">
        <v>22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</row>
    <row r="9" spans="1:64" ht="15.75" customHeight="1">
      <c r="A9" s="164" t="s">
        <v>38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145" t="s">
        <v>128</v>
      </c>
      <c r="C11" s="145"/>
      <c r="D11" s="145"/>
      <c r="E11" s="145"/>
      <c r="F11" s="145"/>
      <c r="G11" s="145"/>
      <c r="H11" s="145"/>
      <c r="I11" s="145"/>
      <c r="J11" s="147" t="s">
        <v>23</v>
      </c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56" t="s">
        <v>40</v>
      </c>
      <c r="BH11" s="156"/>
      <c r="BI11" s="156"/>
      <c r="BJ11" s="156"/>
      <c r="BK11" s="156"/>
      <c r="BL11" s="156"/>
    </row>
    <row r="12" spans="1:64" s="19" customFormat="1" ht="30.75" customHeight="1">
      <c r="A12" s="20"/>
      <c r="B12" s="144" t="s">
        <v>41</v>
      </c>
      <c r="C12" s="144"/>
      <c r="D12" s="144"/>
      <c r="E12" s="144"/>
      <c r="F12" s="144"/>
      <c r="G12" s="144"/>
      <c r="H12" s="144"/>
      <c r="I12" s="144"/>
      <c r="J12" s="146" t="s">
        <v>1</v>
      </c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32" t="s">
        <v>42</v>
      </c>
      <c r="BH12" s="132"/>
      <c r="BI12" s="132"/>
      <c r="BJ12" s="132"/>
      <c r="BK12" s="132"/>
      <c r="BL12" s="132"/>
    </row>
    <row r="13" spans="1:64" ht="23.25" customHeight="1">
      <c r="A13" s="17" t="s">
        <v>13</v>
      </c>
      <c r="B13" s="145" t="s">
        <v>129</v>
      </c>
      <c r="C13" s="145"/>
      <c r="D13" s="145"/>
      <c r="E13" s="145"/>
      <c r="F13" s="145"/>
      <c r="G13" s="145"/>
      <c r="H13" s="145"/>
      <c r="I13" s="145"/>
      <c r="J13" s="147" t="s">
        <v>23</v>
      </c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56" t="s">
        <v>40</v>
      </c>
      <c r="BH13" s="156"/>
      <c r="BI13" s="156"/>
      <c r="BJ13" s="156"/>
      <c r="BK13" s="156"/>
      <c r="BL13" s="156"/>
    </row>
    <row r="14" spans="1:64" s="19" customFormat="1" ht="30.75" customHeight="1">
      <c r="A14" s="20"/>
      <c r="B14" s="144" t="s">
        <v>44</v>
      </c>
      <c r="C14" s="144"/>
      <c r="D14" s="144"/>
      <c r="E14" s="144"/>
      <c r="F14" s="144"/>
      <c r="G14" s="144"/>
      <c r="H14" s="144"/>
      <c r="I14" s="144"/>
      <c r="J14" s="146" t="s">
        <v>43</v>
      </c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32" t="s">
        <v>42</v>
      </c>
      <c r="BH14" s="132"/>
      <c r="BI14" s="132"/>
      <c r="BJ14" s="132"/>
      <c r="BK14" s="132"/>
      <c r="BL14" s="132"/>
    </row>
    <row r="15" spans="1:64" ht="54" customHeight="1">
      <c r="A15" s="17">
        <v>3</v>
      </c>
      <c r="B15" s="145" t="s">
        <v>62</v>
      </c>
      <c r="C15" s="145"/>
      <c r="D15" s="145"/>
      <c r="E15" s="145"/>
      <c r="F15" s="145"/>
      <c r="G15" s="145"/>
      <c r="H15" s="145" t="s">
        <v>130</v>
      </c>
      <c r="I15" s="145"/>
      <c r="J15" s="145"/>
      <c r="K15" s="145"/>
      <c r="L15" s="145"/>
      <c r="M15" s="145"/>
      <c r="N15" s="145"/>
      <c r="O15" s="145" t="s">
        <v>63</v>
      </c>
      <c r="P15" s="145"/>
      <c r="Q15" s="145"/>
      <c r="R15" s="145"/>
      <c r="S15" s="145"/>
      <c r="T15" s="145"/>
      <c r="U15" s="167" t="s">
        <v>61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56" t="s">
        <v>45</v>
      </c>
      <c r="BH15" s="156"/>
      <c r="BI15" s="156"/>
      <c r="BJ15" s="156"/>
      <c r="BK15" s="156"/>
      <c r="BL15" s="156"/>
    </row>
    <row r="16" spans="1:79" s="19" customFormat="1" ht="43.5" customHeight="1">
      <c r="A16" s="18"/>
      <c r="B16" s="144" t="s">
        <v>46</v>
      </c>
      <c r="C16" s="144"/>
      <c r="D16" s="144"/>
      <c r="E16" s="144"/>
      <c r="F16" s="144"/>
      <c r="G16" s="144"/>
      <c r="H16" s="151" t="s">
        <v>47</v>
      </c>
      <c r="I16" s="151"/>
      <c r="J16" s="151"/>
      <c r="K16" s="151"/>
      <c r="L16" s="151"/>
      <c r="M16" s="151"/>
      <c r="N16" s="151"/>
      <c r="O16" s="151" t="s">
        <v>48</v>
      </c>
      <c r="P16" s="151"/>
      <c r="Q16" s="151"/>
      <c r="R16" s="151"/>
      <c r="S16" s="151"/>
      <c r="T16" s="151"/>
      <c r="U16" s="157" t="s">
        <v>2</v>
      </c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44" t="s">
        <v>49</v>
      </c>
      <c r="BH16" s="144"/>
      <c r="BI16" s="144"/>
      <c r="BJ16" s="144"/>
      <c r="BK16" s="144"/>
      <c r="BL16" s="144"/>
      <c r="CA16" s="19" t="s">
        <v>17</v>
      </c>
    </row>
    <row r="17" spans="1:79" ht="26.25" customHeight="1">
      <c r="A17" s="141" t="s">
        <v>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68">
        <f>AN17+BD17</f>
        <v>20164726.119980004</v>
      </c>
      <c r="V17" s="168"/>
      <c r="W17" s="168"/>
      <c r="X17" s="168"/>
      <c r="Y17" s="168"/>
      <c r="Z17" s="55" t="s">
        <v>4</v>
      </c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143">
        <f>AQ47</f>
        <v>19978294.319980003</v>
      </c>
      <c r="AO17" s="143"/>
      <c r="AP17" s="143"/>
      <c r="AQ17" s="143"/>
      <c r="AR17" s="142" t="s">
        <v>5</v>
      </c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3">
        <f>AY47</f>
        <v>186431.80000000005</v>
      </c>
      <c r="BE17" s="143"/>
      <c r="BF17" s="143"/>
      <c r="BG17" s="143"/>
      <c r="BH17" s="142" t="s">
        <v>6</v>
      </c>
      <c r="BI17" s="142"/>
      <c r="BJ17" s="142"/>
      <c r="BK17" s="142"/>
      <c r="BL17" s="142"/>
      <c r="CA17" s="1" t="s">
        <v>18</v>
      </c>
    </row>
    <row r="18" spans="1:64" ht="15.75" customHeight="1">
      <c r="A18" s="139" t="s">
        <v>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</row>
    <row r="19" spans="1:72" ht="70.5" customHeight="1">
      <c r="A19" s="158" t="s">
        <v>148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R19" s="10"/>
      <c r="BT19" s="11"/>
    </row>
    <row r="20" spans="1:73" ht="21" customHeight="1">
      <c r="A20" s="142" t="s">
        <v>50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S20" s="10"/>
      <c r="BU20" s="11"/>
    </row>
    <row r="21" spans="71:73" ht="9" customHeight="1">
      <c r="BS21" s="10"/>
      <c r="BU21" s="11"/>
    </row>
    <row r="22" spans="1:73" ht="17.25" customHeight="1">
      <c r="A22" s="152" t="s">
        <v>8</v>
      </c>
      <c r="B22" s="152"/>
      <c r="C22" s="152"/>
      <c r="D22" s="152" t="s">
        <v>51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S22" s="10"/>
      <c r="BU22" s="11"/>
    </row>
    <row r="23" spans="1:73" ht="15.75" customHeight="1">
      <c r="A23" s="138">
        <v>1</v>
      </c>
      <c r="B23" s="138"/>
      <c r="C23" s="138"/>
      <c r="D23" s="152">
        <v>2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S23" s="10"/>
      <c r="BU23" s="11"/>
    </row>
    <row r="24" spans="1:72" ht="21" customHeight="1">
      <c r="A24" s="126">
        <v>1</v>
      </c>
      <c r="B24" s="126"/>
      <c r="C24" s="126"/>
      <c r="D24" s="153" t="s">
        <v>59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5"/>
      <c r="BR24" s="10"/>
      <c r="BT24" s="11"/>
    </row>
    <row r="25" spans="1:72" ht="20.25" customHeight="1">
      <c r="A25" s="126">
        <v>2</v>
      </c>
      <c r="B25" s="126"/>
      <c r="C25" s="126"/>
      <c r="D25" s="153" t="s">
        <v>60</v>
      </c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5"/>
      <c r="BR25" s="10"/>
      <c r="BT25" s="11"/>
    </row>
    <row r="26" spans="1:72" ht="1.5" customHeight="1" hidden="1">
      <c r="A26" s="126">
        <v>3</v>
      </c>
      <c r="B26" s="126"/>
      <c r="C26" s="126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21" customHeight="1">
      <c r="A28" s="142" t="s">
        <v>52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69" t="s">
        <v>64</v>
      </c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R29" s="10"/>
      <c r="BT29" s="11"/>
    </row>
    <row r="30" spans="1:73" ht="15.75" customHeight="1">
      <c r="A30" s="142" t="s">
        <v>53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S30" s="10"/>
      <c r="BU30" s="11"/>
    </row>
    <row r="31" spans="71:73" ht="6.75" customHeight="1">
      <c r="BS31" s="10"/>
      <c r="BU31" s="11"/>
    </row>
    <row r="32" spans="1:73" ht="17.25" customHeight="1">
      <c r="A32" s="152" t="s">
        <v>8</v>
      </c>
      <c r="B32" s="152"/>
      <c r="C32" s="152"/>
      <c r="D32" s="152" t="s">
        <v>34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S32" s="10"/>
      <c r="BU32" s="11"/>
    </row>
    <row r="33" spans="1:73" ht="15.75" customHeight="1">
      <c r="A33" s="138">
        <v>1</v>
      </c>
      <c r="B33" s="138"/>
      <c r="C33" s="138"/>
      <c r="D33" s="152">
        <v>2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S33" s="10"/>
      <c r="BU33" s="11"/>
    </row>
    <row r="34" spans="1:72" ht="21" customHeight="1">
      <c r="A34" s="126">
        <v>1</v>
      </c>
      <c r="B34" s="126"/>
      <c r="C34" s="126"/>
      <c r="D34" s="170" t="s">
        <v>123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2"/>
      <c r="BR34" s="10"/>
      <c r="BT34" s="11"/>
    </row>
    <row r="35" spans="1:72" ht="16.5" customHeight="1">
      <c r="A35" s="126">
        <v>2</v>
      </c>
      <c r="B35" s="126"/>
      <c r="C35" s="126"/>
      <c r="D35" s="133" t="s">
        <v>124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R35" s="10"/>
      <c r="BT35" s="11"/>
    </row>
    <row r="36" spans="1:72" ht="16.5" customHeight="1">
      <c r="A36" s="126">
        <v>3</v>
      </c>
      <c r="B36" s="126"/>
      <c r="C36" s="126"/>
      <c r="D36" s="133" t="s">
        <v>125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R36" s="10"/>
      <c r="BT36" s="11"/>
    </row>
    <row r="37" spans="1:72" ht="19.5" customHeight="1">
      <c r="A37" s="126">
        <v>4</v>
      </c>
      <c r="B37" s="126"/>
      <c r="C37" s="126"/>
      <c r="D37" s="133" t="s">
        <v>126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R37" s="10"/>
      <c r="BT37" s="11"/>
    </row>
    <row r="38" spans="1:72" ht="16.5">
      <c r="A38" s="2"/>
      <c r="B38" s="2"/>
      <c r="C38" s="2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R38" s="10"/>
      <c r="BT38" s="11"/>
    </row>
    <row r="39" spans="1:64" ht="15.75" customHeight="1">
      <c r="A39" s="139" t="s">
        <v>54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</row>
    <row r="40" spans="1:64" ht="15" customHeight="1">
      <c r="A40" s="137" t="s">
        <v>6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</row>
    <row r="41" spans="1:64" ht="15.75" customHeight="1">
      <c r="A41" s="138" t="s">
        <v>8</v>
      </c>
      <c r="B41" s="138"/>
      <c r="C41" s="138"/>
      <c r="D41" s="138" t="s">
        <v>35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4" t="s">
        <v>10</v>
      </c>
      <c r="AR41" s="135"/>
      <c r="AS41" s="135"/>
      <c r="AT41" s="135"/>
      <c r="AU41" s="135"/>
      <c r="AV41" s="135"/>
      <c r="AW41" s="135"/>
      <c r="AX41" s="136"/>
      <c r="AY41" s="138" t="s">
        <v>9</v>
      </c>
      <c r="AZ41" s="138"/>
      <c r="BA41" s="138"/>
      <c r="BB41" s="138"/>
      <c r="BC41" s="138"/>
      <c r="BD41" s="138"/>
      <c r="BE41" s="138"/>
      <c r="BF41" s="138"/>
      <c r="BG41" s="162" t="s">
        <v>33</v>
      </c>
      <c r="BH41" s="163"/>
      <c r="BI41" s="163"/>
      <c r="BJ41" s="163"/>
      <c r="BK41" s="163"/>
      <c r="BL41" s="163"/>
    </row>
    <row r="42" spans="1:82" ht="12" customHeight="1">
      <c r="A42" s="126">
        <v>1</v>
      </c>
      <c r="B42" s="126"/>
      <c r="C42" s="126"/>
      <c r="D42" s="126">
        <v>2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30">
        <v>3</v>
      </c>
      <c r="AR42" s="131"/>
      <c r="AS42" s="131"/>
      <c r="AT42" s="131"/>
      <c r="AU42" s="131"/>
      <c r="AV42" s="131"/>
      <c r="AW42" s="131"/>
      <c r="AX42" s="161"/>
      <c r="AY42" s="126">
        <v>4</v>
      </c>
      <c r="AZ42" s="126"/>
      <c r="BA42" s="126"/>
      <c r="BB42" s="126"/>
      <c r="BC42" s="126"/>
      <c r="BD42" s="126"/>
      <c r="BE42" s="126"/>
      <c r="BF42" s="126"/>
      <c r="BG42" s="130">
        <v>6</v>
      </c>
      <c r="BH42" s="131"/>
      <c r="BI42" s="131"/>
      <c r="BJ42" s="131"/>
      <c r="BK42" s="131"/>
      <c r="BL42" s="131"/>
      <c r="BO42" s="1" t="s">
        <v>30</v>
      </c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>
        <f>437.04145-50-37.203-5.64772</f>
        <v>344.19073</v>
      </c>
      <c r="CC42" s="3"/>
      <c r="CD42" s="3"/>
    </row>
    <row r="43" spans="1:67" ht="15.75" customHeight="1">
      <c r="A43" s="126">
        <v>1</v>
      </c>
      <c r="B43" s="126"/>
      <c r="C43" s="126"/>
      <c r="D43" s="127" t="s">
        <v>65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9"/>
      <c r="AQ43" s="117">
        <f>(BA63+BA64)*1000-0.00002</f>
        <v>19018414.14998</v>
      </c>
      <c r="AR43" s="118"/>
      <c r="AS43" s="118"/>
      <c r="AT43" s="118"/>
      <c r="AU43" s="118"/>
      <c r="AV43" s="118"/>
      <c r="AW43" s="118"/>
      <c r="AX43" s="119"/>
      <c r="AY43" s="120">
        <v>0</v>
      </c>
      <c r="AZ43" s="120"/>
      <c r="BA43" s="120"/>
      <c r="BB43" s="120"/>
      <c r="BC43" s="120"/>
      <c r="BD43" s="120"/>
      <c r="BE43" s="120"/>
      <c r="BF43" s="120"/>
      <c r="BG43" s="121">
        <f>AQ43+AY43</f>
        <v>19018414.14998</v>
      </c>
      <c r="BH43" s="122"/>
      <c r="BI43" s="122"/>
      <c r="BJ43" s="122"/>
      <c r="BK43" s="122"/>
      <c r="BL43" s="122"/>
      <c r="BO43" s="1" t="s">
        <v>31</v>
      </c>
    </row>
    <row r="44" spans="1:64" ht="15" customHeight="1">
      <c r="A44" s="126">
        <v>2</v>
      </c>
      <c r="B44" s="126"/>
      <c r="C44" s="126"/>
      <c r="D44" s="127" t="s">
        <v>66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9"/>
      <c r="AQ44" s="117">
        <f>BA66*1000</f>
        <v>81456</v>
      </c>
      <c r="AR44" s="118"/>
      <c r="AS44" s="118"/>
      <c r="AT44" s="118"/>
      <c r="AU44" s="118"/>
      <c r="AV44" s="118"/>
      <c r="AW44" s="118"/>
      <c r="AX44" s="119"/>
      <c r="AY44" s="120">
        <v>0</v>
      </c>
      <c r="AZ44" s="120"/>
      <c r="BA44" s="120"/>
      <c r="BB44" s="120"/>
      <c r="BC44" s="120"/>
      <c r="BD44" s="120"/>
      <c r="BE44" s="120"/>
      <c r="BF44" s="120"/>
      <c r="BG44" s="121">
        <f>AQ44+AY44</f>
        <v>81456</v>
      </c>
      <c r="BH44" s="122"/>
      <c r="BI44" s="122"/>
      <c r="BJ44" s="122"/>
      <c r="BK44" s="122"/>
      <c r="BL44" s="122"/>
    </row>
    <row r="45" spans="1:64" ht="17.25" customHeight="1">
      <c r="A45" s="126">
        <v>3</v>
      </c>
      <c r="B45" s="126"/>
      <c r="C45" s="126"/>
      <c r="D45" s="127" t="s">
        <v>67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9"/>
      <c r="AQ45" s="117">
        <f>(BA67+BA68)*1000</f>
        <v>242993.82</v>
      </c>
      <c r="AR45" s="118"/>
      <c r="AS45" s="118"/>
      <c r="AT45" s="118"/>
      <c r="AU45" s="118"/>
      <c r="AV45" s="118"/>
      <c r="AW45" s="118"/>
      <c r="AX45" s="119"/>
      <c r="AY45" s="120">
        <v>0</v>
      </c>
      <c r="AZ45" s="120"/>
      <c r="BA45" s="120"/>
      <c r="BB45" s="120"/>
      <c r="BC45" s="120"/>
      <c r="BD45" s="120"/>
      <c r="BE45" s="120"/>
      <c r="BF45" s="120"/>
      <c r="BG45" s="121">
        <f>AQ45+AY45</f>
        <v>242993.82</v>
      </c>
      <c r="BH45" s="122"/>
      <c r="BI45" s="122"/>
      <c r="BJ45" s="122"/>
      <c r="BK45" s="122"/>
      <c r="BL45" s="122"/>
    </row>
    <row r="46" spans="1:67" ht="17.25" customHeight="1">
      <c r="A46" s="126">
        <v>4</v>
      </c>
      <c r="B46" s="126"/>
      <c r="C46" s="126"/>
      <c r="D46" s="127" t="s">
        <v>68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9"/>
      <c r="AQ46" s="117">
        <f>SUM(BA70:BD74)*1000</f>
        <v>635430.3500000001</v>
      </c>
      <c r="AR46" s="118"/>
      <c r="AS46" s="118"/>
      <c r="AT46" s="118"/>
      <c r="AU46" s="118"/>
      <c r="AV46" s="118"/>
      <c r="AW46" s="118"/>
      <c r="AX46" s="119"/>
      <c r="AY46" s="120">
        <f>BE71*1000</f>
        <v>186431.80000000005</v>
      </c>
      <c r="AZ46" s="120"/>
      <c r="BA46" s="120"/>
      <c r="BB46" s="120"/>
      <c r="BC46" s="120"/>
      <c r="BD46" s="120"/>
      <c r="BE46" s="120"/>
      <c r="BF46" s="120"/>
      <c r="BG46" s="121">
        <f>AQ46+AY46</f>
        <v>821862.1500000001</v>
      </c>
      <c r="BH46" s="122"/>
      <c r="BI46" s="122"/>
      <c r="BJ46" s="122"/>
      <c r="BK46" s="122"/>
      <c r="BL46" s="122"/>
      <c r="BO46" s="1" t="s">
        <v>133</v>
      </c>
    </row>
    <row r="47" spans="1:67" ht="16.5" customHeight="1">
      <c r="A47" s="110"/>
      <c r="B47" s="110"/>
      <c r="C47" s="110"/>
      <c r="D47" s="173" t="s">
        <v>58</v>
      </c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48">
        <f>SUM(AQ43:AX46)</f>
        <v>19978294.319980003</v>
      </c>
      <c r="AR47" s="148"/>
      <c r="AS47" s="148"/>
      <c r="AT47" s="148"/>
      <c r="AU47" s="148"/>
      <c r="AV47" s="148"/>
      <c r="AW47" s="148"/>
      <c r="AX47" s="148"/>
      <c r="AY47" s="148">
        <f>SUM(AY43:BF46)</f>
        <v>186431.80000000005</v>
      </c>
      <c r="AZ47" s="148"/>
      <c r="BA47" s="148"/>
      <c r="BB47" s="148"/>
      <c r="BC47" s="148"/>
      <c r="BD47" s="148"/>
      <c r="BE47" s="148"/>
      <c r="BF47" s="148"/>
      <c r="BG47" s="117">
        <f>SUM(BG43:BL46)</f>
        <v>20164726.11998</v>
      </c>
      <c r="BH47" s="118"/>
      <c r="BI47" s="118"/>
      <c r="BJ47" s="118"/>
      <c r="BK47" s="118"/>
      <c r="BL47" s="118"/>
      <c r="BO47" s="1" t="s">
        <v>32</v>
      </c>
    </row>
    <row r="48" spans="1:6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64" ht="15.75" customHeight="1">
      <c r="A49" s="177" t="s">
        <v>55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</row>
    <row r="50" spans="1:64" ht="15" customHeight="1">
      <c r="A50" s="137" t="s">
        <v>6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</row>
    <row r="51" spans="1:64" ht="15.75" customHeight="1">
      <c r="A51" s="138" t="s">
        <v>8</v>
      </c>
      <c r="B51" s="138"/>
      <c r="C51" s="138"/>
      <c r="D51" s="134" t="s">
        <v>36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6"/>
      <c r="AQ51" s="134" t="s">
        <v>10</v>
      </c>
      <c r="AR51" s="135"/>
      <c r="AS51" s="135"/>
      <c r="AT51" s="135"/>
      <c r="AU51" s="135"/>
      <c r="AV51" s="135"/>
      <c r="AW51" s="135"/>
      <c r="AX51" s="136"/>
      <c r="AY51" s="138" t="s">
        <v>9</v>
      </c>
      <c r="AZ51" s="138"/>
      <c r="BA51" s="138"/>
      <c r="BB51" s="138"/>
      <c r="BC51" s="138"/>
      <c r="BD51" s="138"/>
      <c r="BE51" s="138"/>
      <c r="BF51" s="138"/>
      <c r="BG51" s="162" t="s">
        <v>33</v>
      </c>
      <c r="BH51" s="163"/>
      <c r="BI51" s="163"/>
      <c r="BJ51" s="163"/>
      <c r="BK51" s="163"/>
      <c r="BL51" s="163"/>
    </row>
    <row r="52" spans="1:78" ht="15.75" customHeight="1">
      <c r="A52" s="126">
        <v>1</v>
      </c>
      <c r="B52" s="126"/>
      <c r="C52" s="126"/>
      <c r="D52" s="134">
        <v>2</v>
      </c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6"/>
      <c r="AQ52" s="130">
        <v>3</v>
      </c>
      <c r="AR52" s="131"/>
      <c r="AS52" s="131"/>
      <c r="AT52" s="131"/>
      <c r="AU52" s="131"/>
      <c r="AV52" s="131"/>
      <c r="AW52" s="131"/>
      <c r="AX52" s="161"/>
      <c r="AY52" s="126">
        <v>4</v>
      </c>
      <c r="AZ52" s="126"/>
      <c r="BA52" s="126"/>
      <c r="BB52" s="126"/>
      <c r="BC52" s="126"/>
      <c r="BD52" s="126"/>
      <c r="BE52" s="126"/>
      <c r="BF52" s="126"/>
      <c r="BG52" s="130">
        <v>6</v>
      </c>
      <c r="BH52" s="131"/>
      <c r="BI52" s="131"/>
      <c r="BJ52" s="131"/>
      <c r="BK52" s="131"/>
      <c r="BL52" s="131"/>
      <c r="BZ52" s="1" t="s">
        <v>20</v>
      </c>
    </row>
    <row r="53" spans="1:95" ht="12.75" customHeight="1" hidden="1">
      <c r="A53" s="126">
        <v>1</v>
      </c>
      <c r="B53" s="126"/>
      <c r="C53" s="12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23" t="s">
        <v>16</v>
      </c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  <c r="AG53" s="6"/>
      <c r="AH53" s="6"/>
      <c r="AI53" s="6"/>
      <c r="AJ53" s="6"/>
      <c r="AK53" s="6"/>
      <c r="AL53" s="6"/>
      <c r="AM53" s="6"/>
      <c r="AN53" s="6"/>
      <c r="AO53" s="7"/>
      <c r="AP53" s="8"/>
      <c r="AQ53" s="117">
        <v>500000</v>
      </c>
      <c r="AR53" s="118"/>
      <c r="AS53" s="118"/>
      <c r="AT53" s="118"/>
      <c r="AU53" s="118"/>
      <c r="AV53" s="118"/>
      <c r="AW53" s="118"/>
      <c r="AX53" s="119"/>
      <c r="AY53" s="120">
        <v>0</v>
      </c>
      <c r="AZ53" s="120"/>
      <c r="BA53" s="120"/>
      <c r="BB53" s="120"/>
      <c r="BC53" s="120"/>
      <c r="BD53" s="120"/>
      <c r="BE53" s="120"/>
      <c r="BF53" s="120"/>
      <c r="BG53" s="121">
        <f>AQ53+AY53</f>
        <v>500000</v>
      </c>
      <c r="BH53" s="122"/>
      <c r="BI53" s="122"/>
      <c r="BJ53" s="122"/>
      <c r="BK53" s="122"/>
      <c r="BL53" s="122"/>
      <c r="CQ53" s="1" t="s">
        <v>19</v>
      </c>
    </row>
    <row r="54" spans="1:89" s="3" customFormat="1" ht="18" customHeight="1">
      <c r="A54" s="110"/>
      <c r="B54" s="110"/>
      <c r="C54" s="110"/>
      <c r="D54" s="123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5"/>
      <c r="AQ54" s="148">
        <v>0</v>
      </c>
      <c r="AR54" s="148"/>
      <c r="AS54" s="148"/>
      <c r="AT54" s="148"/>
      <c r="AU54" s="148"/>
      <c r="AV54" s="148"/>
      <c r="AW54" s="148"/>
      <c r="AX54" s="148"/>
      <c r="AY54" s="118">
        <f>SUM(AY53)</f>
        <v>0</v>
      </c>
      <c r="AZ54" s="118"/>
      <c r="BA54" s="118"/>
      <c r="BB54" s="118"/>
      <c r="BC54" s="118"/>
      <c r="BD54" s="118"/>
      <c r="BE54" s="118"/>
      <c r="BF54" s="119"/>
      <c r="BG54" s="117">
        <f>AQ54+AY54</f>
        <v>0</v>
      </c>
      <c r="BH54" s="118"/>
      <c r="BI54" s="118"/>
      <c r="BJ54" s="118"/>
      <c r="BK54" s="118"/>
      <c r="BL54" s="118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s="3" customFormat="1" ht="18" customHeight="1">
      <c r="A55" s="175" t="s">
        <v>58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6"/>
      <c r="AQ55" s="148">
        <f>SUM(AQ54)</f>
        <v>0</v>
      </c>
      <c r="AR55" s="148"/>
      <c r="AS55" s="148"/>
      <c r="AT55" s="148"/>
      <c r="AU55" s="148"/>
      <c r="AV55" s="148"/>
      <c r="AW55" s="148"/>
      <c r="AX55" s="148"/>
      <c r="AY55" s="118">
        <f>SUM(AY54)</f>
        <v>0</v>
      </c>
      <c r="AZ55" s="118"/>
      <c r="BA55" s="118"/>
      <c r="BB55" s="118"/>
      <c r="BC55" s="118"/>
      <c r="BD55" s="118"/>
      <c r="BE55" s="118"/>
      <c r="BF55" s="119"/>
      <c r="BG55" s="117">
        <f>SUM(BG54)</f>
        <v>0</v>
      </c>
      <c r="BH55" s="118"/>
      <c r="BI55" s="118"/>
      <c r="BJ55" s="118"/>
      <c r="BK55" s="118"/>
      <c r="BL55" s="118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ht="18.75" customHeight="1"/>
    <row r="57" spans="1:64" ht="15" customHeight="1">
      <c r="A57" s="142" t="s">
        <v>56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</row>
    <row r="58" spans="1:64" ht="3.75" customHeight="1" hidden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</row>
    <row r="59" ht="16.5" customHeight="1"/>
    <row r="60" spans="1:64" s="29" customFormat="1" ht="23.25" customHeight="1">
      <c r="A60" s="115" t="s">
        <v>8</v>
      </c>
      <c r="B60" s="114"/>
      <c r="C60" s="115" t="s">
        <v>37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4"/>
      <c r="AB60" s="116" t="s">
        <v>12</v>
      </c>
      <c r="AC60" s="116"/>
      <c r="AD60" s="116"/>
      <c r="AE60" s="116"/>
      <c r="AF60" s="115"/>
      <c r="AG60" s="115" t="s">
        <v>11</v>
      </c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6" t="s">
        <v>10</v>
      </c>
      <c r="BB60" s="116"/>
      <c r="BC60" s="116"/>
      <c r="BD60" s="116"/>
      <c r="BE60" s="113" t="s">
        <v>9</v>
      </c>
      <c r="BF60" s="113"/>
      <c r="BG60" s="113"/>
      <c r="BH60" s="114"/>
      <c r="BI60" s="113" t="s">
        <v>33</v>
      </c>
      <c r="BJ60" s="113"/>
      <c r="BK60" s="113"/>
      <c r="BL60" s="114"/>
    </row>
    <row r="61" spans="1:64" s="29" customFormat="1" ht="15" customHeight="1">
      <c r="A61" s="115">
        <v>1</v>
      </c>
      <c r="B61" s="114"/>
      <c r="C61" s="115">
        <v>2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4"/>
      <c r="AB61" s="116">
        <v>3</v>
      </c>
      <c r="AC61" s="116"/>
      <c r="AD61" s="116"/>
      <c r="AE61" s="116"/>
      <c r="AF61" s="115"/>
      <c r="AG61" s="115">
        <v>4</v>
      </c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0">
        <v>5</v>
      </c>
      <c r="BB61" s="110"/>
      <c r="BC61" s="110"/>
      <c r="BD61" s="110"/>
      <c r="BE61" s="113">
        <v>6</v>
      </c>
      <c r="BF61" s="113"/>
      <c r="BG61" s="113"/>
      <c r="BH61" s="114"/>
      <c r="BI61" s="113">
        <v>7</v>
      </c>
      <c r="BJ61" s="113"/>
      <c r="BK61" s="113"/>
      <c r="BL61" s="114"/>
    </row>
    <row r="62" spans="1:64" ht="12" customHeight="1">
      <c r="A62" s="45">
        <v>1</v>
      </c>
      <c r="B62" s="46"/>
      <c r="C62" s="68" t="s">
        <v>69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51"/>
      <c r="AC62" s="52"/>
      <c r="AD62" s="52"/>
      <c r="AE62" s="52"/>
      <c r="AF62" s="52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110"/>
      <c r="BB62" s="110"/>
      <c r="BC62" s="110"/>
      <c r="BD62" s="110"/>
      <c r="BE62" s="111"/>
      <c r="BF62" s="111"/>
      <c r="BG62" s="111"/>
      <c r="BH62" s="112"/>
      <c r="BI62" s="111"/>
      <c r="BJ62" s="111"/>
      <c r="BK62" s="111"/>
      <c r="BL62" s="112"/>
    </row>
    <row r="63" spans="1:67" ht="14.25" customHeight="1">
      <c r="A63" s="45"/>
      <c r="B63" s="46"/>
      <c r="C63" s="61" t="s">
        <v>70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51" t="s">
        <v>71</v>
      </c>
      <c r="AC63" s="52"/>
      <c r="AD63" s="52"/>
      <c r="AE63" s="52"/>
      <c r="AF63" s="52"/>
      <c r="AG63" s="51" t="s">
        <v>28</v>
      </c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88">
        <f>(13334500+3049500+2085500+435200+150000+60000+1537290.6-1537290.6-92482.38-13250+455727.02+421950-455727.02-421950)/1000</f>
        <v>19008.96762</v>
      </c>
      <c r="BB63" s="88"/>
      <c r="BC63" s="88"/>
      <c r="BD63" s="88"/>
      <c r="BE63" s="85"/>
      <c r="BF63" s="85"/>
      <c r="BG63" s="85"/>
      <c r="BH63" s="86"/>
      <c r="BI63" s="85">
        <f>BA63+BE63</f>
        <v>19008.96762</v>
      </c>
      <c r="BJ63" s="85"/>
      <c r="BK63" s="85"/>
      <c r="BL63" s="86"/>
      <c r="BO63" s="1" t="s">
        <v>115</v>
      </c>
    </row>
    <row r="64" spans="1:67" ht="12.75" customHeight="1">
      <c r="A64" s="45"/>
      <c r="B64" s="46"/>
      <c r="C64" s="61" t="s">
        <v>72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51" t="s">
        <v>71</v>
      </c>
      <c r="AC64" s="52"/>
      <c r="AD64" s="52"/>
      <c r="AE64" s="52"/>
      <c r="AF64" s="52"/>
      <c r="AG64" s="51" t="s">
        <v>28</v>
      </c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109">
        <f>15.4-6.01347+0.3-0.24</f>
        <v>9.446530000000001</v>
      </c>
      <c r="BB64" s="109"/>
      <c r="BC64" s="109"/>
      <c r="BD64" s="109"/>
      <c r="BE64" s="85"/>
      <c r="BF64" s="85"/>
      <c r="BG64" s="85"/>
      <c r="BH64" s="86"/>
      <c r="BI64" s="85">
        <f aca="true" t="shared" si="0" ref="BI64:BI72">BA64+BE64</f>
        <v>9.446530000000001</v>
      </c>
      <c r="BJ64" s="85"/>
      <c r="BK64" s="85"/>
      <c r="BL64" s="86"/>
      <c r="BO64" s="1">
        <v>2250</v>
      </c>
    </row>
    <row r="65" spans="1:64" ht="13.5" customHeight="1">
      <c r="A65" s="45"/>
      <c r="B65" s="46"/>
      <c r="C65" s="61" t="s">
        <v>142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51" t="s">
        <v>29</v>
      </c>
      <c r="AC65" s="52"/>
      <c r="AD65" s="52"/>
      <c r="AE65" s="52"/>
      <c r="AF65" s="52"/>
      <c r="AG65" s="51" t="s">
        <v>73</v>
      </c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106">
        <v>116.25</v>
      </c>
      <c r="BB65" s="106"/>
      <c r="BC65" s="106"/>
      <c r="BD65" s="106"/>
      <c r="BE65" s="107"/>
      <c r="BF65" s="107"/>
      <c r="BG65" s="107"/>
      <c r="BH65" s="108"/>
      <c r="BI65" s="104">
        <f t="shared" si="0"/>
        <v>116.25</v>
      </c>
      <c r="BJ65" s="104"/>
      <c r="BK65" s="104"/>
      <c r="BL65" s="105"/>
    </row>
    <row r="66" spans="1:67" ht="13.5" customHeight="1">
      <c r="A66" s="45"/>
      <c r="B66" s="46"/>
      <c r="C66" s="53" t="s">
        <v>86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4"/>
      <c r="AB66" s="51" t="s">
        <v>71</v>
      </c>
      <c r="AC66" s="52"/>
      <c r="AD66" s="52"/>
      <c r="AE66" s="52"/>
      <c r="AF66" s="67"/>
      <c r="AG66" s="51" t="s">
        <v>28</v>
      </c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67"/>
      <c r="BA66" s="77">
        <v>81.456</v>
      </c>
      <c r="BB66" s="78"/>
      <c r="BC66" s="78"/>
      <c r="BD66" s="79"/>
      <c r="BE66" s="77"/>
      <c r="BF66" s="78"/>
      <c r="BG66" s="78"/>
      <c r="BH66" s="79"/>
      <c r="BI66" s="85">
        <f t="shared" si="0"/>
        <v>81.456</v>
      </c>
      <c r="BJ66" s="85"/>
      <c r="BK66" s="85"/>
      <c r="BL66" s="86"/>
      <c r="BO66" s="1" t="s">
        <v>116</v>
      </c>
    </row>
    <row r="67" spans="1:67" ht="13.5" customHeight="1">
      <c r="A67" s="45"/>
      <c r="B67" s="46"/>
      <c r="C67" s="53" t="s">
        <v>94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4"/>
      <c r="AB67" s="51" t="s">
        <v>71</v>
      </c>
      <c r="AC67" s="52"/>
      <c r="AD67" s="52"/>
      <c r="AE67" s="52"/>
      <c r="AF67" s="67"/>
      <c r="AG67" s="51" t="s">
        <v>28</v>
      </c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67"/>
      <c r="BA67" s="77">
        <f>((64500+116800+18400)+(20000+60000+2000-2000-28539.33-1533.07-16400))/1000</f>
        <v>233.2276</v>
      </c>
      <c r="BB67" s="78"/>
      <c r="BC67" s="78"/>
      <c r="BD67" s="79"/>
      <c r="BE67" s="77"/>
      <c r="BF67" s="78"/>
      <c r="BG67" s="78"/>
      <c r="BH67" s="79"/>
      <c r="BI67" s="85">
        <f t="shared" si="0"/>
        <v>233.2276</v>
      </c>
      <c r="BJ67" s="85"/>
      <c r="BK67" s="85"/>
      <c r="BL67" s="86"/>
      <c r="BO67" s="1" t="s">
        <v>136</v>
      </c>
    </row>
    <row r="68" spans="1:67" ht="13.5" customHeight="1">
      <c r="A68" s="45"/>
      <c r="B68" s="46"/>
      <c r="C68" s="53" t="s">
        <v>95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4"/>
      <c r="AB68" s="51" t="s">
        <v>71</v>
      </c>
      <c r="AC68" s="52"/>
      <c r="AD68" s="52"/>
      <c r="AE68" s="52"/>
      <c r="AF68" s="67"/>
      <c r="AG68" s="51" t="s">
        <v>28</v>
      </c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67"/>
      <c r="BA68" s="77">
        <f>5.3+1.2+5-1.73378</f>
        <v>9.76622</v>
      </c>
      <c r="BB68" s="78"/>
      <c r="BC68" s="78"/>
      <c r="BD68" s="79"/>
      <c r="BE68" s="77"/>
      <c r="BF68" s="78"/>
      <c r="BG68" s="78"/>
      <c r="BH68" s="79"/>
      <c r="BI68" s="85">
        <f t="shared" si="0"/>
        <v>9.76622</v>
      </c>
      <c r="BJ68" s="85"/>
      <c r="BK68" s="85"/>
      <c r="BL68" s="86"/>
      <c r="BO68" s="1">
        <v>2272</v>
      </c>
    </row>
    <row r="69" spans="1:64" ht="13.5" customHeight="1">
      <c r="A69" s="45"/>
      <c r="B69" s="46"/>
      <c r="C69" s="53" t="s">
        <v>102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4"/>
      <c r="AB69" s="51" t="s">
        <v>97</v>
      </c>
      <c r="AC69" s="52"/>
      <c r="AD69" s="52"/>
      <c r="AE69" s="52"/>
      <c r="AF69" s="52"/>
      <c r="AG69" s="51" t="s">
        <v>98</v>
      </c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67"/>
      <c r="BA69" s="87">
        <v>31270.1</v>
      </c>
      <c r="BB69" s="83"/>
      <c r="BC69" s="83"/>
      <c r="BD69" s="84"/>
      <c r="BE69" s="87"/>
      <c r="BF69" s="83"/>
      <c r="BG69" s="83"/>
      <c r="BH69" s="84"/>
      <c r="BI69" s="92">
        <f t="shared" si="0"/>
        <v>31270.1</v>
      </c>
      <c r="BJ69" s="92"/>
      <c r="BK69" s="92"/>
      <c r="BL69" s="93"/>
    </row>
    <row r="70" spans="1:67" ht="13.5" customHeight="1">
      <c r="A70" s="45"/>
      <c r="B70" s="46"/>
      <c r="C70" s="53" t="s">
        <v>103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4"/>
      <c r="AB70" s="51" t="s">
        <v>71</v>
      </c>
      <c r="AC70" s="52"/>
      <c r="AD70" s="52"/>
      <c r="AE70" s="52"/>
      <c r="AF70" s="67"/>
      <c r="AG70" s="51" t="s">
        <v>28</v>
      </c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67"/>
      <c r="BA70" s="87">
        <f>25+50</f>
        <v>75</v>
      </c>
      <c r="BB70" s="83"/>
      <c r="BC70" s="83"/>
      <c r="BD70" s="84"/>
      <c r="BE70" s="87"/>
      <c r="BF70" s="83"/>
      <c r="BG70" s="83"/>
      <c r="BH70" s="84"/>
      <c r="BI70" s="92">
        <f t="shared" si="0"/>
        <v>75</v>
      </c>
      <c r="BJ70" s="92"/>
      <c r="BK70" s="92"/>
      <c r="BL70" s="93"/>
      <c r="BO70" s="1" t="s">
        <v>141</v>
      </c>
    </row>
    <row r="71" spans="1:73" ht="13.5" customHeight="1">
      <c r="A71" s="45"/>
      <c r="B71" s="46"/>
      <c r="C71" s="53" t="s">
        <v>104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4"/>
      <c r="AB71" s="51" t="s">
        <v>71</v>
      </c>
      <c r="AC71" s="52"/>
      <c r="AD71" s="52"/>
      <c r="AE71" s="52"/>
      <c r="AF71" s="67"/>
      <c r="AG71" s="51" t="s">
        <v>28</v>
      </c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67"/>
      <c r="BA71" s="77">
        <v>344.19073</v>
      </c>
      <c r="BB71" s="78"/>
      <c r="BC71" s="78"/>
      <c r="BD71" s="79"/>
      <c r="BE71" s="77">
        <f>60+70+40+500-65-100+18.162-195-140-1.7302</f>
        <v>186.43180000000004</v>
      </c>
      <c r="BF71" s="78"/>
      <c r="BG71" s="78"/>
      <c r="BH71" s="79"/>
      <c r="BI71" s="85">
        <f t="shared" si="0"/>
        <v>530.62253</v>
      </c>
      <c r="BJ71" s="85"/>
      <c r="BK71" s="85"/>
      <c r="BL71" s="86"/>
      <c r="BO71" s="1" t="s">
        <v>143</v>
      </c>
      <c r="BS71" s="33" t="s">
        <v>140</v>
      </c>
      <c r="BT71" s="33"/>
      <c r="BU71" s="33"/>
    </row>
    <row r="72" spans="1:67" ht="13.5" customHeight="1">
      <c r="A72" s="45"/>
      <c r="B72" s="46"/>
      <c r="C72" s="53" t="s">
        <v>105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4"/>
      <c r="AB72" s="51" t="s">
        <v>71</v>
      </c>
      <c r="AC72" s="52"/>
      <c r="AD72" s="52"/>
      <c r="AE72" s="52"/>
      <c r="AF72" s="67"/>
      <c r="AG72" s="51" t="s">
        <v>28</v>
      </c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67"/>
      <c r="BA72" s="77">
        <f>162.22316+0.39428+0.33146</f>
        <v>162.9489</v>
      </c>
      <c r="BB72" s="78"/>
      <c r="BC72" s="78"/>
      <c r="BD72" s="79"/>
      <c r="BE72" s="77"/>
      <c r="BF72" s="78"/>
      <c r="BG72" s="78"/>
      <c r="BH72" s="79"/>
      <c r="BI72" s="85">
        <f t="shared" si="0"/>
        <v>162.9489</v>
      </c>
      <c r="BJ72" s="85"/>
      <c r="BK72" s="85"/>
      <c r="BL72" s="86"/>
      <c r="BO72" s="1" t="s">
        <v>144</v>
      </c>
    </row>
    <row r="73" spans="1:67" ht="13.5" customHeight="1">
      <c r="A73" s="31"/>
      <c r="B73" s="30"/>
      <c r="C73" s="53" t="s">
        <v>121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4"/>
      <c r="AB73" s="51" t="s">
        <v>71</v>
      </c>
      <c r="AC73" s="52"/>
      <c r="AD73" s="52"/>
      <c r="AE73" s="52"/>
      <c r="AF73" s="67"/>
      <c r="AG73" s="51" t="s">
        <v>28</v>
      </c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67"/>
      <c r="BA73" s="77">
        <f>37.203+10.44</f>
        <v>47.643</v>
      </c>
      <c r="BB73" s="78"/>
      <c r="BC73" s="78"/>
      <c r="BD73" s="79"/>
      <c r="BE73" s="77"/>
      <c r="BF73" s="78"/>
      <c r="BG73" s="78"/>
      <c r="BH73" s="79"/>
      <c r="BI73" s="85">
        <f>BA73+BE73</f>
        <v>47.643</v>
      </c>
      <c r="BJ73" s="85"/>
      <c r="BK73" s="85"/>
      <c r="BL73" s="86"/>
      <c r="BO73" s="1" t="s">
        <v>145</v>
      </c>
    </row>
    <row r="74" spans="1:67" s="32" customFormat="1" ht="13.5" customHeight="1">
      <c r="A74" s="47"/>
      <c r="B74" s="48"/>
      <c r="C74" s="100" t="s">
        <v>111</v>
      </c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1"/>
      <c r="AB74" s="63" t="s">
        <v>71</v>
      </c>
      <c r="AC74" s="64"/>
      <c r="AD74" s="64"/>
      <c r="AE74" s="64"/>
      <c r="AF74" s="65"/>
      <c r="AG74" s="63" t="s">
        <v>87</v>
      </c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70">
        <f>5.64772</f>
        <v>5.64772</v>
      </c>
      <c r="BB74" s="71"/>
      <c r="BC74" s="71"/>
      <c r="BD74" s="72"/>
      <c r="BE74" s="70"/>
      <c r="BF74" s="71"/>
      <c r="BG74" s="71"/>
      <c r="BH74" s="72"/>
      <c r="BI74" s="89">
        <f>BA74+BE74</f>
        <v>5.64772</v>
      </c>
      <c r="BJ74" s="89"/>
      <c r="BK74" s="89"/>
      <c r="BL74" s="90"/>
      <c r="BO74" s="32" t="s">
        <v>117</v>
      </c>
    </row>
    <row r="75" spans="1:64" ht="12.75" customHeight="1">
      <c r="A75" s="45">
        <v>2</v>
      </c>
      <c r="B75" s="46"/>
      <c r="C75" s="68" t="s">
        <v>74</v>
      </c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9"/>
      <c r="AB75" s="51"/>
      <c r="AC75" s="52"/>
      <c r="AD75" s="52"/>
      <c r="AE75" s="52"/>
      <c r="AF75" s="52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88"/>
      <c r="BB75" s="88"/>
      <c r="BC75" s="88"/>
      <c r="BD75" s="88"/>
      <c r="BE75" s="85"/>
      <c r="BF75" s="85"/>
      <c r="BG75" s="85"/>
      <c r="BH75" s="86"/>
      <c r="BI75" s="85"/>
      <c r="BJ75" s="85"/>
      <c r="BK75" s="85"/>
      <c r="BL75" s="86"/>
    </row>
    <row r="76" spans="1:64" ht="12.75" customHeight="1">
      <c r="A76" s="45"/>
      <c r="B76" s="46"/>
      <c r="C76" s="61" t="s">
        <v>75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2"/>
      <c r="AB76" s="51" t="s">
        <v>29</v>
      </c>
      <c r="AC76" s="52"/>
      <c r="AD76" s="52"/>
      <c r="AE76" s="52"/>
      <c r="AF76" s="52"/>
      <c r="AG76" s="51" t="s">
        <v>76</v>
      </c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91">
        <v>2130</v>
      </c>
      <c r="BB76" s="91"/>
      <c r="BC76" s="91"/>
      <c r="BD76" s="91"/>
      <c r="BE76" s="74"/>
      <c r="BF76" s="74"/>
      <c r="BG76" s="74"/>
      <c r="BH76" s="75"/>
      <c r="BI76" s="74">
        <f>BA76+BE76</f>
        <v>2130</v>
      </c>
      <c r="BJ76" s="74"/>
      <c r="BK76" s="74"/>
      <c r="BL76" s="75"/>
    </row>
    <row r="77" spans="1:64" ht="12.75" customHeight="1">
      <c r="A77" s="31"/>
      <c r="B77" s="30"/>
      <c r="C77" s="60" t="s">
        <v>77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2"/>
      <c r="AB77" s="51" t="s">
        <v>29</v>
      </c>
      <c r="AC77" s="52"/>
      <c r="AD77" s="52"/>
      <c r="AE77" s="52"/>
      <c r="AF77" s="52"/>
      <c r="AG77" s="51" t="s">
        <v>118</v>
      </c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67"/>
      <c r="BA77" s="97">
        <v>434</v>
      </c>
      <c r="BB77" s="98"/>
      <c r="BC77" s="98"/>
      <c r="BD77" s="99"/>
      <c r="BE77" s="76"/>
      <c r="BF77" s="74"/>
      <c r="BG77" s="74"/>
      <c r="BH77" s="75"/>
      <c r="BI77" s="74">
        <f>BA77+BE77</f>
        <v>434</v>
      </c>
      <c r="BJ77" s="74"/>
      <c r="BK77" s="74"/>
      <c r="BL77" s="75"/>
    </row>
    <row r="78" spans="1:64" ht="12.75" customHeight="1">
      <c r="A78" s="45"/>
      <c r="B78" s="46"/>
      <c r="C78" s="61" t="s">
        <v>78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2"/>
      <c r="AB78" s="51" t="s">
        <v>29</v>
      </c>
      <c r="AC78" s="52"/>
      <c r="AD78" s="52"/>
      <c r="AE78" s="52"/>
      <c r="AF78" s="52"/>
      <c r="AG78" s="51" t="s">
        <v>79</v>
      </c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73">
        <v>11</v>
      </c>
      <c r="BB78" s="73"/>
      <c r="BC78" s="73"/>
      <c r="BD78" s="73"/>
      <c r="BE78" s="74"/>
      <c r="BF78" s="74"/>
      <c r="BG78" s="74"/>
      <c r="BH78" s="75"/>
      <c r="BI78" s="74">
        <f aca="true" t="shared" si="1" ref="BI78:BI83">BA78+BE78</f>
        <v>11</v>
      </c>
      <c r="BJ78" s="74"/>
      <c r="BK78" s="74"/>
      <c r="BL78" s="75"/>
    </row>
    <row r="79" spans="1:64" ht="14.25" customHeight="1">
      <c r="A79" s="45"/>
      <c r="B79" s="46"/>
      <c r="C79" s="53" t="s">
        <v>89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1" t="s">
        <v>29</v>
      </c>
      <c r="AC79" s="52"/>
      <c r="AD79" s="52"/>
      <c r="AE79" s="52"/>
      <c r="AF79" s="52"/>
      <c r="AG79" s="51" t="s">
        <v>114</v>
      </c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67"/>
      <c r="BA79" s="76">
        <v>75</v>
      </c>
      <c r="BB79" s="74"/>
      <c r="BC79" s="74"/>
      <c r="BD79" s="75"/>
      <c r="BE79" s="76"/>
      <c r="BF79" s="74"/>
      <c r="BG79" s="74"/>
      <c r="BH79" s="75"/>
      <c r="BI79" s="74">
        <f t="shared" si="1"/>
        <v>75</v>
      </c>
      <c r="BJ79" s="74"/>
      <c r="BK79" s="74"/>
      <c r="BL79" s="75"/>
    </row>
    <row r="80" spans="1:64" ht="14.25" customHeight="1">
      <c r="A80" s="45"/>
      <c r="B80" s="46"/>
      <c r="C80" s="53" t="s">
        <v>96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4"/>
      <c r="AB80" s="51" t="s">
        <v>97</v>
      </c>
      <c r="AC80" s="52"/>
      <c r="AD80" s="52"/>
      <c r="AE80" s="52"/>
      <c r="AF80" s="52"/>
      <c r="AG80" s="51" t="s">
        <v>98</v>
      </c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67"/>
      <c r="BA80" s="87">
        <v>3139.6</v>
      </c>
      <c r="BB80" s="83"/>
      <c r="BC80" s="83"/>
      <c r="BD80" s="84"/>
      <c r="BE80" s="87"/>
      <c r="BF80" s="83"/>
      <c r="BG80" s="83"/>
      <c r="BH80" s="84"/>
      <c r="BI80" s="83">
        <f t="shared" si="1"/>
        <v>3139.6</v>
      </c>
      <c r="BJ80" s="83"/>
      <c r="BK80" s="83"/>
      <c r="BL80" s="84"/>
    </row>
    <row r="81" spans="1:64" ht="14.25" customHeight="1">
      <c r="A81" s="45"/>
      <c r="B81" s="46"/>
      <c r="C81" s="53" t="s">
        <v>127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4"/>
      <c r="AB81" s="51" t="s">
        <v>97</v>
      </c>
      <c r="AC81" s="52"/>
      <c r="AD81" s="52"/>
      <c r="AE81" s="52"/>
      <c r="AF81" s="52"/>
      <c r="AG81" s="51" t="s">
        <v>113</v>
      </c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67"/>
      <c r="BA81" s="87">
        <v>120</v>
      </c>
      <c r="BB81" s="83"/>
      <c r="BC81" s="83"/>
      <c r="BD81" s="84"/>
      <c r="BE81" s="87"/>
      <c r="BF81" s="83"/>
      <c r="BG81" s="83"/>
      <c r="BH81" s="84"/>
      <c r="BI81" s="83">
        <f t="shared" si="1"/>
        <v>120</v>
      </c>
      <c r="BJ81" s="83"/>
      <c r="BK81" s="83"/>
      <c r="BL81" s="84"/>
    </row>
    <row r="82" spans="1:64" ht="12.75" hidden="1">
      <c r="A82" s="45"/>
      <c r="B82" s="46"/>
      <c r="C82" s="53" t="s">
        <v>106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4"/>
      <c r="AB82" s="51" t="s">
        <v>97</v>
      </c>
      <c r="AC82" s="52"/>
      <c r="AD82" s="52"/>
      <c r="AE82" s="52"/>
      <c r="AF82" s="52"/>
      <c r="AG82" s="51" t="s">
        <v>113</v>
      </c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67"/>
      <c r="BA82" s="77"/>
      <c r="BB82" s="78"/>
      <c r="BC82" s="78"/>
      <c r="BD82" s="79"/>
      <c r="BE82" s="77"/>
      <c r="BF82" s="78"/>
      <c r="BG82" s="78"/>
      <c r="BH82" s="79"/>
      <c r="BI82" s="78">
        <f t="shared" si="1"/>
        <v>0</v>
      </c>
      <c r="BJ82" s="78"/>
      <c r="BK82" s="78"/>
      <c r="BL82" s="79"/>
    </row>
    <row r="83" spans="1:64" s="32" customFormat="1" ht="12.75" customHeight="1">
      <c r="A83" s="47"/>
      <c r="B83" s="48"/>
      <c r="C83" s="102" t="s">
        <v>88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63"/>
      <c r="AC83" s="64"/>
      <c r="AD83" s="64"/>
      <c r="AE83" s="64"/>
      <c r="AF83" s="65"/>
      <c r="AG83" s="96" t="s">
        <v>87</v>
      </c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63"/>
      <c r="BA83" s="70">
        <f>BA74</f>
        <v>5.64772</v>
      </c>
      <c r="BB83" s="71"/>
      <c r="BC83" s="71"/>
      <c r="BD83" s="72"/>
      <c r="BE83" s="70"/>
      <c r="BF83" s="71"/>
      <c r="BG83" s="71"/>
      <c r="BH83" s="72"/>
      <c r="BI83" s="71">
        <f t="shared" si="1"/>
        <v>5.64772</v>
      </c>
      <c r="BJ83" s="71"/>
      <c r="BK83" s="71"/>
      <c r="BL83" s="72"/>
    </row>
    <row r="84" spans="1:64" ht="13.5" customHeight="1">
      <c r="A84" s="45">
        <v>3</v>
      </c>
      <c r="B84" s="46"/>
      <c r="C84" s="68" t="s">
        <v>80</v>
      </c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9"/>
      <c r="AB84" s="51"/>
      <c r="AC84" s="52"/>
      <c r="AD84" s="52"/>
      <c r="AE84" s="52"/>
      <c r="AF84" s="52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88"/>
      <c r="BB84" s="88"/>
      <c r="BC84" s="88"/>
      <c r="BD84" s="88"/>
      <c r="BE84" s="85"/>
      <c r="BF84" s="85"/>
      <c r="BG84" s="85"/>
      <c r="BH84" s="86"/>
      <c r="BI84" s="85"/>
      <c r="BJ84" s="85"/>
      <c r="BK84" s="85"/>
      <c r="BL84" s="86"/>
    </row>
    <row r="85" spans="1:64" ht="12.75" customHeight="1">
      <c r="A85" s="45"/>
      <c r="B85" s="46"/>
      <c r="C85" s="61" t="s">
        <v>81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2"/>
      <c r="AB85" s="51" t="s">
        <v>29</v>
      </c>
      <c r="AC85" s="52"/>
      <c r="AD85" s="52"/>
      <c r="AE85" s="52"/>
      <c r="AF85" s="52"/>
      <c r="AG85" s="51" t="s">
        <v>76</v>
      </c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91">
        <v>2130</v>
      </c>
      <c r="BB85" s="91"/>
      <c r="BC85" s="91"/>
      <c r="BD85" s="91"/>
      <c r="BE85" s="74"/>
      <c r="BF85" s="74"/>
      <c r="BG85" s="74"/>
      <c r="BH85" s="75"/>
      <c r="BI85" s="74">
        <f aca="true" t="shared" si="2" ref="BI85:BI91">BA85+BE85</f>
        <v>2130</v>
      </c>
      <c r="BJ85" s="74"/>
      <c r="BK85" s="74"/>
      <c r="BL85" s="75"/>
    </row>
    <row r="86" spans="1:64" ht="12.75" customHeight="1">
      <c r="A86" s="31"/>
      <c r="B86" s="30"/>
      <c r="C86" s="60" t="s">
        <v>119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2"/>
      <c r="AB86" s="51" t="s">
        <v>29</v>
      </c>
      <c r="AC86" s="52"/>
      <c r="AD86" s="52"/>
      <c r="AE86" s="52"/>
      <c r="AF86" s="52"/>
      <c r="AG86" s="66" t="s">
        <v>112</v>
      </c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97">
        <f>ROUND(BA77/BA78,0)</f>
        <v>39</v>
      </c>
      <c r="BB86" s="98"/>
      <c r="BC86" s="98"/>
      <c r="BD86" s="99"/>
      <c r="BE86" s="76"/>
      <c r="BF86" s="74"/>
      <c r="BG86" s="74"/>
      <c r="BH86" s="75"/>
      <c r="BI86" s="74">
        <f t="shared" si="2"/>
        <v>39</v>
      </c>
      <c r="BJ86" s="74"/>
      <c r="BK86" s="74"/>
      <c r="BL86" s="75"/>
    </row>
    <row r="87" spans="1:64" ht="15" customHeight="1">
      <c r="A87" s="45"/>
      <c r="B87" s="46"/>
      <c r="C87" s="61" t="s">
        <v>82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2"/>
      <c r="AB87" s="51" t="s">
        <v>71</v>
      </c>
      <c r="AC87" s="52"/>
      <c r="AD87" s="52"/>
      <c r="AE87" s="52"/>
      <c r="AF87" s="52"/>
      <c r="AG87" s="66" t="s">
        <v>112</v>
      </c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95">
        <f>BA63/BA65</f>
        <v>163.51800103225807</v>
      </c>
      <c r="BB87" s="95"/>
      <c r="BC87" s="95"/>
      <c r="BD87" s="95"/>
      <c r="BE87" s="78"/>
      <c r="BF87" s="78"/>
      <c r="BG87" s="78"/>
      <c r="BH87" s="79"/>
      <c r="BI87" s="78">
        <f t="shared" si="2"/>
        <v>163.51800103225807</v>
      </c>
      <c r="BJ87" s="78"/>
      <c r="BK87" s="78"/>
      <c r="BL87" s="79"/>
    </row>
    <row r="88" spans="1:64" ht="12.75" customHeight="1">
      <c r="A88" s="45"/>
      <c r="B88" s="46"/>
      <c r="C88" s="61" t="s">
        <v>83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51" t="s">
        <v>71</v>
      </c>
      <c r="AC88" s="52"/>
      <c r="AD88" s="52"/>
      <c r="AE88" s="52"/>
      <c r="AF88" s="52"/>
      <c r="AG88" s="66" t="s">
        <v>112</v>
      </c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88">
        <f>BA64/BA65</f>
        <v>0.08126047311827958</v>
      </c>
      <c r="BB88" s="88"/>
      <c r="BC88" s="88"/>
      <c r="BD88" s="88"/>
      <c r="BE88" s="86"/>
      <c r="BF88" s="88"/>
      <c r="BG88" s="88"/>
      <c r="BH88" s="88"/>
      <c r="BI88" s="78">
        <f t="shared" si="2"/>
        <v>0.08126047311827958</v>
      </c>
      <c r="BJ88" s="78"/>
      <c r="BK88" s="78"/>
      <c r="BL88" s="79"/>
    </row>
    <row r="89" spans="1:64" ht="12.75" customHeight="1">
      <c r="A89" s="45"/>
      <c r="B89" s="46"/>
      <c r="C89" s="53" t="s">
        <v>90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1" t="s">
        <v>71</v>
      </c>
      <c r="AC89" s="52"/>
      <c r="AD89" s="52"/>
      <c r="AE89" s="52"/>
      <c r="AF89" s="52"/>
      <c r="AG89" s="66" t="s">
        <v>112</v>
      </c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77">
        <f>BA66/BA79</f>
        <v>1.08608</v>
      </c>
      <c r="BB89" s="78"/>
      <c r="BC89" s="78"/>
      <c r="BD89" s="79"/>
      <c r="BE89" s="77"/>
      <c r="BF89" s="78"/>
      <c r="BG89" s="78"/>
      <c r="BH89" s="79"/>
      <c r="BI89" s="78">
        <f t="shared" si="2"/>
        <v>1.08608</v>
      </c>
      <c r="BJ89" s="78"/>
      <c r="BK89" s="78"/>
      <c r="BL89" s="79"/>
    </row>
    <row r="90" spans="1:64" ht="12.75" customHeight="1">
      <c r="A90" s="45"/>
      <c r="B90" s="46"/>
      <c r="C90" s="53" t="s">
        <v>99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4"/>
      <c r="AB90" s="51" t="s">
        <v>71</v>
      </c>
      <c r="AC90" s="52"/>
      <c r="AD90" s="52"/>
      <c r="AE90" s="52"/>
      <c r="AF90" s="52"/>
      <c r="AG90" s="66" t="s">
        <v>112</v>
      </c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77">
        <f>BA68/BA65</f>
        <v>0.08401049462365592</v>
      </c>
      <c r="BB90" s="78"/>
      <c r="BC90" s="78"/>
      <c r="BD90" s="79"/>
      <c r="BE90" s="77"/>
      <c r="BF90" s="78"/>
      <c r="BG90" s="78"/>
      <c r="BH90" s="79"/>
      <c r="BI90" s="78">
        <f t="shared" si="2"/>
        <v>0.08401049462365592</v>
      </c>
      <c r="BJ90" s="78"/>
      <c r="BK90" s="78"/>
      <c r="BL90" s="79"/>
    </row>
    <row r="91" spans="1:64" ht="12.75" customHeight="1">
      <c r="A91" s="45"/>
      <c r="B91" s="46"/>
      <c r="C91" s="53" t="s">
        <v>100</v>
      </c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4"/>
      <c r="AB91" s="51" t="s">
        <v>71</v>
      </c>
      <c r="AC91" s="52"/>
      <c r="AD91" s="52"/>
      <c r="AE91" s="52"/>
      <c r="AF91" s="52"/>
      <c r="AG91" s="66" t="s">
        <v>112</v>
      </c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77">
        <f>BA67/BA80</f>
        <v>0.0742857688877564</v>
      </c>
      <c r="BB91" s="78"/>
      <c r="BC91" s="78"/>
      <c r="BD91" s="79"/>
      <c r="BE91" s="77"/>
      <c r="BF91" s="78"/>
      <c r="BG91" s="78"/>
      <c r="BH91" s="79"/>
      <c r="BI91" s="78">
        <f t="shared" si="2"/>
        <v>0.0742857688877564</v>
      </c>
      <c r="BJ91" s="78"/>
      <c r="BK91" s="78"/>
      <c r="BL91" s="79"/>
    </row>
    <row r="92" spans="1:64" ht="12.75" customHeight="1">
      <c r="A92" s="45"/>
      <c r="B92" s="46"/>
      <c r="C92" s="53" t="s">
        <v>146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4"/>
      <c r="AB92" s="51" t="s">
        <v>71</v>
      </c>
      <c r="AC92" s="52"/>
      <c r="AD92" s="52"/>
      <c r="AE92" s="52"/>
      <c r="AF92" s="52"/>
      <c r="AG92" s="66" t="s">
        <v>112</v>
      </c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77">
        <f>BA71/BA65</f>
        <v>2.9607804731182794</v>
      </c>
      <c r="BB92" s="78"/>
      <c r="BC92" s="78"/>
      <c r="BD92" s="79"/>
      <c r="BE92" s="77">
        <f>BE71/BA65</f>
        <v>1.6037144086021509</v>
      </c>
      <c r="BF92" s="78"/>
      <c r="BG92" s="78"/>
      <c r="BH92" s="79"/>
      <c r="BI92" s="77">
        <f>BI71/BI65</f>
        <v>4.56449488172043</v>
      </c>
      <c r="BJ92" s="78"/>
      <c r="BK92" s="78"/>
      <c r="BL92" s="79"/>
    </row>
    <row r="93" spans="1:64" ht="12" customHeight="1">
      <c r="A93" s="45"/>
      <c r="B93" s="46"/>
      <c r="C93" s="53" t="s">
        <v>147</v>
      </c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4"/>
      <c r="AB93" s="51" t="s">
        <v>71</v>
      </c>
      <c r="AC93" s="52"/>
      <c r="AD93" s="52"/>
      <c r="AE93" s="52"/>
      <c r="AF93" s="52"/>
      <c r="AG93" s="66" t="s">
        <v>112</v>
      </c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77">
        <f>BA72/BA65</f>
        <v>1.4017109677419355</v>
      </c>
      <c r="BB93" s="78"/>
      <c r="BC93" s="78"/>
      <c r="BD93" s="79"/>
      <c r="BE93" s="77"/>
      <c r="BF93" s="78"/>
      <c r="BG93" s="78"/>
      <c r="BH93" s="79"/>
      <c r="BI93" s="78">
        <f>BA93+BE93</f>
        <v>1.4017109677419355</v>
      </c>
      <c r="BJ93" s="78"/>
      <c r="BK93" s="78"/>
      <c r="BL93" s="79"/>
    </row>
    <row r="94" spans="1:64" ht="0.75" customHeight="1" hidden="1">
      <c r="A94" s="45"/>
      <c r="B94" s="46"/>
      <c r="C94" s="53" t="s">
        <v>107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4"/>
      <c r="AB94" s="51" t="s">
        <v>71</v>
      </c>
      <c r="AC94" s="52"/>
      <c r="AD94" s="52"/>
      <c r="AE94" s="52"/>
      <c r="AF94" s="52"/>
      <c r="AG94" s="66" t="s">
        <v>112</v>
      </c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77"/>
      <c r="BB94" s="78"/>
      <c r="BC94" s="78"/>
      <c r="BD94" s="79"/>
      <c r="BE94" s="77"/>
      <c r="BF94" s="78"/>
      <c r="BG94" s="78"/>
      <c r="BH94" s="79"/>
      <c r="BI94" s="78">
        <f>BA94+BE94</f>
        <v>0</v>
      </c>
      <c r="BJ94" s="78"/>
      <c r="BK94" s="78"/>
      <c r="BL94" s="79"/>
    </row>
    <row r="95" spans="1:64" ht="12.75" customHeight="1">
      <c r="A95" s="45"/>
      <c r="B95" s="46"/>
      <c r="C95" s="53" t="s">
        <v>108</v>
      </c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4"/>
      <c r="AB95" s="51" t="s">
        <v>71</v>
      </c>
      <c r="AC95" s="52"/>
      <c r="AD95" s="52"/>
      <c r="AE95" s="52"/>
      <c r="AF95" s="52"/>
      <c r="AG95" s="66" t="s">
        <v>112</v>
      </c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77">
        <f>BA70/BA81</f>
        <v>0.625</v>
      </c>
      <c r="BB95" s="78"/>
      <c r="BC95" s="78"/>
      <c r="BD95" s="79"/>
      <c r="BE95" s="77"/>
      <c r="BF95" s="78"/>
      <c r="BG95" s="78"/>
      <c r="BH95" s="79"/>
      <c r="BI95" s="77">
        <f>BI70/BI81</f>
        <v>0.625</v>
      </c>
      <c r="BJ95" s="78"/>
      <c r="BK95" s="78"/>
      <c r="BL95" s="79"/>
    </row>
    <row r="96" spans="1:64" ht="12.75" customHeight="1">
      <c r="A96" s="45">
        <v>4</v>
      </c>
      <c r="B96" s="46"/>
      <c r="C96" s="68" t="s">
        <v>84</v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9"/>
      <c r="AB96" s="51"/>
      <c r="AC96" s="52"/>
      <c r="AD96" s="52"/>
      <c r="AE96" s="52"/>
      <c r="AF96" s="52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88"/>
      <c r="BB96" s="88"/>
      <c r="BC96" s="88"/>
      <c r="BD96" s="88"/>
      <c r="BE96" s="85"/>
      <c r="BF96" s="85"/>
      <c r="BG96" s="85"/>
      <c r="BH96" s="86"/>
      <c r="BI96" s="103"/>
      <c r="BJ96" s="85"/>
      <c r="BK96" s="85"/>
      <c r="BL96" s="86"/>
    </row>
    <row r="97" spans="1:64" ht="12.75" customHeight="1">
      <c r="A97" s="45"/>
      <c r="B97" s="46"/>
      <c r="C97" s="61" t="s">
        <v>85</v>
      </c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2"/>
      <c r="AB97" s="51" t="s">
        <v>25</v>
      </c>
      <c r="AC97" s="52"/>
      <c r="AD97" s="52"/>
      <c r="AE97" s="52"/>
      <c r="AF97" s="52"/>
      <c r="AG97" s="51" t="s">
        <v>112</v>
      </c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95">
        <f>BA85/BA76*100</f>
        <v>100</v>
      </c>
      <c r="BB97" s="95"/>
      <c r="BC97" s="95"/>
      <c r="BD97" s="95"/>
      <c r="BE97" s="95"/>
      <c r="BF97" s="95"/>
      <c r="BG97" s="95"/>
      <c r="BH97" s="95"/>
      <c r="BI97" s="95">
        <f>BI85/BI76*100</f>
        <v>100</v>
      </c>
      <c r="BJ97" s="95"/>
      <c r="BK97" s="95"/>
      <c r="BL97" s="95"/>
    </row>
    <row r="98" spans="1:64" s="32" customFormat="1" ht="12.75" customHeight="1">
      <c r="A98" s="47"/>
      <c r="B98" s="48"/>
      <c r="C98" s="100" t="s">
        <v>91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1"/>
      <c r="AB98" s="63" t="s">
        <v>25</v>
      </c>
      <c r="AC98" s="64"/>
      <c r="AD98" s="64"/>
      <c r="AE98" s="64"/>
      <c r="AF98" s="64"/>
      <c r="AG98" s="63" t="s">
        <v>112</v>
      </c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70">
        <f>BA83/BA74*100</f>
        <v>100</v>
      </c>
      <c r="BB98" s="71"/>
      <c r="BC98" s="71"/>
      <c r="BD98" s="72"/>
      <c r="BE98" s="70"/>
      <c r="BF98" s="71"/>
      <c r="BG98" s="71"/>
      <c r="BH98" s="72"/>
      <c r="BI98" s="70">
        <f>BI83/BI74*100</f>
        <v>100</v>
      </c>
      <c r="BJ98" s="71"/>
      <c r="BK98" s="71"/>
      <c r="BL98" s="72"/>
    </row>
    <row r="99" spans="1:64" ht="12.75" customHeight="1">
      <c r="A99" s="45"/>
      <c r="B99" s="46"/>
      <c r="C99" s="53" t="s">
        <v>92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4"/>
      <c r="AB99" s="51" t="s">
        <v>25</v>
      </c>
      <c r="AC99" s="52"/>
      <c r="AD99" s="52"/>
      <c r="AE99" s="52"/>
      <c r="AF99" s="52"/>
      <c r="AG99" s="51" t="s">
        <v>112</v>
      </c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77">
        <f>BA79/126*100-100</f>
        <v>-40.476190476190474</v>
      </c>
      <c r="BB99" s="78"/>
      <c r="BC99" s="78"/>
      <c r="BD99" s="79"/>
      <c r="BE99" s="77"/>
      <c r="BF99" s="78"/>
      <c r="BG99" s="78"/>
      <c r="BH99" s="79"/>
      <c r="BI99" s="77">
        <f>BI79/126*100-100</f>
        <v>-40.476190476190474</v>
      </c>
      <c r="BJ99" s="78"/>
      <c r="BK99" s="78"/>
      <c r="BL99" s="79"/>
    </row>
    <row r="100" spans="1:64" ht="12.75" customHeight="1">
      <c r="A100" s="45"/>
      <c r="B100" s="46"/>
      <c r="C100" s="53" t="s">
        <v>93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4"/>
      <c r="AB100" s="51" t="s">
        <v>25</v>
      </c>
      <c r="AC100" s="52"/>
      <c r="AD100" s="52"/>
      <c r="AE100" s="52"/>
      <c r="AF100" s="52"/>
      <c r="AG100" s="51" t="s">
        <v>112</v>
      </c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77">
        <f>BA89/0.78548*100-100</f>
        <v>38.269593115037935</v>
      </c>
      <c r="BB100" s="78"/>
      <c r="BC100" s="78"/>
      <c r="BD100" s="79"/>
      <c r="BE100" s="77"/>
      <c r="BF100" s="78"/>
      <c r="BG100" s="78"/>
      <c r="BH100" s="79"/>
      <c r="BI100" s="77">
        <f>BI89/0.78548*100-100</f>
        <v>38.269593115037935</v>
      </c>
      <c r="BJ100" s="78"/>
      <c r="BK100" s="78"/>
      <c r="BL100" s="79"/>
    </row>
    <row r="101" spans="1:64" ht="12.75" customHeight="1">
      <c r="A101" s="45"/>
      <c r="B101" s="46"/>
      <c r="C101" s="53" t="s">
        <v>101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4"/>
      <c r="AB101" s="51" t="s">
        <v>25</v>
      </c>
      <c r="AC101" s="52"/>
      <c r="AD101" s="52"/>
      <c r="AE101" s="52"/>
      <c r="AF101" s="52"/>
      <c r="AG101" s="51" t="s">
        <v>112</v>
      </c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77">
        <f>SUM(BA67+BA68)/217.17964*100-100</f>
        <v>11.88609576846153</v>
      </c>
      <c r="BB101" s="78"/>
      <c r="BC101" s="78"/>
      <c r="BD101" s="79"/>
      <c r="BE101" s="77"/>
      <c r="BF101" s="78"/>
      <c r="BG101" s="78"/>
      <c r="BH101" s="79"/>
      <c r="BI101" s="77">
        <f>SUM(BI67+BI68)/217.17964*100-100</f>
        <v>11.88609576846153</v>
      </c>
      <c r="BJ101" s="78"/>
      <c r="BK101" s="78"/>
      <c r="BL101" s="79"/>
    </row>
    <row r="102" spans="1:64" ht="12.75" customHeight="1">
      <c r="A102" s="31"/>
      <c r="B102" s="30"/>
      <c r="C102" s="53" t="s">
        <v>122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4"/>
      <c r="AB102" s="51" t="s">
        <v>25</v>
      </c>
      <c r="AC102" s="52"/>
      <c r="AD102" s="52"/>
      <c r="AE102" s="52"/>
      <c r="AF102" s="52"/>
      <c r="AG102" s="51" t="s">
        <v>112</v>
      </c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77">
        <f>BA70/81.72749</f>
        <v>0.9176838784599893</v>
      </c>
      <c r="BB102" s="78"/>
      <c r="BC102" s="78"/>
      <c r="BD102" s="79"/>
      <c r="BE102" s="77"/>
      <c r="BF102" s="78"/>
      <c r="BG102" s="78"/>
      <c r="BH102" s="79"/>
      <c r="BI102" s="77">
        <f>BI70/81.72749</f>
        <v>0.9176838784599893</v>
      </c>
      <c r="BJ102" s="78"/>
      <c r="BK102" s="78"/>
      <c r="BL102" s="79"/>
    </row>
    <row r="103" spans="1:64" ht="12.75" customHeight="1">
      <c r="A103" s="45"/>
      <c r="B103" s="46"/>
      <c r="C103" s="53" t="s">
        <v>109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4"/>
      <c r="AB103" s="51" t="s">
        <v>25</v>
      </c>
      <c r="AC103" s="52"/>
      <c r="AD103" s="52"/>
      <c r="AE103" s="52"/>
      <c r="AF103" s="52"/>
      <c r="AG103" s="51" t="s">
        <v>112</v>
      </c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77">
        <f>BA71/312.57471*100-100</f>
        <v>10.114708256467694</v>
      </c>
      <c r="BB103" s="78"/>
      <c r="BC103" s="78"/>
      <c r="BD103" s="79"/>
      <c r="BE103" s="77">
        <f>BE71/150.10084*100-100</f>
        <v>24.204368210064658</v>
      </c>
      <c r="BF103" s="78"/>
      <c r="BG103" s="78"/>
      <c r="BH103" s="79"/>
      <c r="BI103" s="80">
        <f>BI71/462.67555*100-100</f>
        <v>14.685664716884219</v>
      </c>
      <c r="BJ103" s="81"/>
      <c r="BK103" s="81"/>
      <c r="BL103" s="82"/>
    </row>
    <row r="104" spans="1:64" ht="12.75" customHeight="1">
      <c r="A104" s="45"/>
      <c r="B104" s="45"/>
      <c r="C104" s="94" t="s">
        <v>110</v>
      </c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4"/>
      <c r="AB104" s="51" t="s">
        <v>25</v>
      </c>
      <c r="AC104" s="52"/>
      <c r="AD104" s="52"/>
      <c r="AE104" s="52"/>
      <c r="AF104" s="52"/>
      <c r="AG104" s="51" t="s">
        <v>112</v>
      </c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77">
        <f>BA72/149.60353*100-100</f>
        <v>8.92049138145336</v>
      </c>
      <c r="BB104" s="78"/>
      <c r="BC104" s="78"/>
      <c r="BD104" s="79"/>
      <c r="BE104" s="77"/>
      <c r="BF104" s="78"/>
      <c r="BG104" s="78"/>
      <c r="BH104" s="79"/>
      <c r="BI104" s="77">
        <f>BI72/149.60353*100-100</f>
        <v>8.92049138145336</v>
      </c>
      <c r="BJ104" s="78"/>
      <c r="BK104" s="78"/>
      <c r="BL104" s="79"/>
    </row>
    <row r="105" spans="1:64" ht="14.25" customHeight="1">
      <c r="A105" s="26"/>
      <c r="B105" s="26"/>
      <c r="C105" s="56" t="s">
        <v>120</v>
      </c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8"/>
      <c r="AB105" s="51" t="s">
        <v>25</v>
      </c>
      <c r="AC105" s="52"/>
      <c r="AD105" s="52"/>
      <c r="AE105" s="52"/>
      <c r="AF105" s="52"/>
      <c r="AG105" s="51" t="s">
        <v>112</v>
      </c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77">
        <f>BA73/22.362*100-100</f>
        <v>113.05339415079155</v>
      </c>
      <c r="BB105" s="78"/>
      <c r="BC105" s="78"/>
      <c r="BD105" s="79"/>
      <c r="BE105" s="77"/>
      <c r="BF105" s="78"/>
      <c r="BG105" s="78"/>
      <c r="BH105" s="79"/>
      <c r="BI105" s="77">
        <f>BI73/22.362*100-100</f>
        <v>113.05339415079155</v>
      </c>
      <c r="BJ105" s="78"/>
      <c r="BK105" s="78"/>
      <c r="BL105" s="79"/>
    </row>
    <row r="106" spans="1:64" ht="14.25" customHeight="1">
      <c r="A106" s="5"/>
      <c r="B106" s="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6"/>
      <c r="X106" s="36"/>
      <c r="Y106" s="36"/>
      <c r="Z106" s="36"/>
      <c r="AA106" s="36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8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9"/>
      <c r="BB106" s="39"/>
      <c r="BC106" s="39"/>
      <c r="BD106" s="39"/>
      <c r="BE106" s="39"/>
      <c r="BF106" s="39"/>
      <c r="BG106" s="39"/>
      <c r="BH106" s="40"/>
      <c r="BI106" s="40"/>
      <c r="BJ106" s="40"/>
      <c r="BK106" s="40"/>
      <c r="BL106" s="40"/>
    </row>
    <row r="107" spans="1:59" ht="33" customHeight="1">
      <c r="A107" s="55" t="s">
        <v>26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4"/>
      <c r="AO107" s="150" t="s">
        <v>24</v>
      </c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</row>
    <row r="108" spans="23:59" ht="12.75">
      <c r="W108" s="149" t="s">
        <v>14</v>
      </c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O108" s="149" t="s">
        <v>15</v>
      </c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</row>
    <row r="109" spans="1:6" ht="15.75" customHeight="1">
      <c r="A109" s="55" t="s">
        <v>27</v>
      </c>
      <c r="B109" s="55"/>
      <c r="C109" s="55"/>
      <c r="D109" s="55"/>
      <c r="E109" s="55"/>
      <c r="F109" s="55"/>
    </row>
    <row r="111" ht="15">
      <c r="B111" s="41" t="s">
        <v>131</v>
      </c>
    </row>
    <row r="112" spans="1:59" ht="21" customHeight="1">
      <c r="A112" s="59" t="s">
        <v>137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"/>
      <c r="AO112" s="150" t="s">
        <v>138</v>
      </c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</row>
    <row r="113" spans="23:59" ht="12.75">
      <c r="W113" s="149" t="s">
        <v>14</v>
      </c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O113" s="149" t="s">
        <v>15</v>
      </c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</row>
    <row r="114" spans="1:59" ht="12.75">
      <c r="A114" s="5"/>
      <c r="B114" s="5"/>
      <c r="C114" s="34" t="s">
        <v>132</v>
      </c>
      <c r="D114" s="34"/>
      <c r="E114" s="34"/>
      <c r="F114" s="5"/>
      <c r="G114" s="5"/>
      <c r="H114" s="5"/>
      <c r="I114" s="179">
        <v>44195</v>
      </c>
      <c r="J114" s="179"/>
      <c r="K114" s="179"/>
      <c r="L114" s="179"/>
      <c r="M114" s="179"/>
      <c r="N114" s="179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</row>
    <row r="116" ht="12.75">
      <c r="E116" s="1" t="s">
        <v>57</v>
      </c>
    </row>
  </sheetData>
  <sheetProtection/>
  <mergeCells count="458">
    <mergeCell ref="A57:BL57"/>
    <mergeCell ref="AY54:BF54"/>
    <mergeCell ref="A47:C47"/>
    <mergeCell ref="A49:BL49"/>
    <mergeCell ref="AQ47:AX47"/>
    <mergeCell ref="AQ5:AT5"/>
    <mergeCell ref="BA5:BC5"/>
    <mergeCell ref="I114:N114"/>
    <mergeCell ref="AQ55:AX55"/>
    <mergeCell ref="AY55:BF55"/>
    <mergeCell ref="AY51:BF51"/>
    <mergeCell ref="AQ52:AX52"/>
    <mergeCell ref="A55:AP55"/>
    <mergeCell ref="BG51:BL51"/>
    <mergeCell ref="BG55:BL55"/>
    <mergeCell ref="BG53:BL53"/>
    <mergeCell ref="A51:C51"/>
    <mergeCell ref="A54:C54"/>
    <mergeCell ref="AQ51:AX51"/>
    <mergeCell ref="BG54:BL54"/>
    <mergeCell ref="AY52:BF52"/>
    <mergeCell ref="A42:C42"/>
    <mergeCell ref="A45:C45"/>
    <mergeCell ref="AY53:BF53"/>
    <mergeCell ref="BG52:BL52"/>
    <mergeCell ref="D51:AP51"/>
    <mergeCell ref="D52:AP52"/>
    <mergeCell ref="A46:C46"/>
    <mergeCell ref="D46:AP46"/>
    <mergeCell ref="D47:AP47"/>
    <mergeCell ref="A52:C52"/>
    <mergeCell ref="A30:BL30"/>
    <mergeCell ref="A32:C32"/>
    <mergeCell ref="D32:BL32"/>
    <mergeCell ref="A28:K28"/>
    <mergeCell ref="A34:C34"/>
    <mergeCell ref="D34:BL34"/>
    <mergeCell ref="A33:C33"/>
    <mergeCell ref="D33:BL33"/>
    <mergeCell ref="B15:G15"/>
    <mergeCell ref="H15:N15"/>
    <mergeCell ref="BG15:BL15"/>
    <mergeCell ref="A18:BL18"/>
    <mergeCell ref="O15:T15"/>
    <mergeCell ref="O16:T16"/>
    <mergeCell ref="U15:BF15"/>
    <mergeCell ref="U17:Y17"/>
    <mergeCell ref="Z17:AM17"/>
    <mergeCell ref="AR17:BC17"/>
    <mergeCell ref="B11:I11"/>
    <mergeCell ref="J11:BF11"/>
    <mergeCell ref="BG11:BL11"/>
    <mergeCell ref="AO3:BL3"/>
    <mergeCell ref="AO4:BL4"/>
    <mergeCell ref="AO6:BF6"/>
    <mergeCell ref="A8:BL8"/>
    <mergeCell ref="A19:BL19"/>
    <mergeCell ref="A50:BL50"/>
    <mergeCell ref="A26:C26"/>
    <mergeCell ref="D26:BL26"/>
    <mergeCell ref="AQ42:AX42"/>
    <mergeCell ref="A35:C35"/>
    <mergeCell ref="A37:C37"/>
    <mergeCell ref="BG41:BL41"/>
    <mergeCell ref="D35:BL35"/>
    <mergeCell ref="L28:BL28"/>
    <mergeCell ref="A25:C25"/>
    <mergeCell ref="A22:C22"/>
    <mergeCell ref="D22:BL22"/>
    <mergeCell ref="BG13:BL13"/>
    <mergeCell ref="BG14:BL14"/>
    <mergeCell ref="J14:BF14"/>
    <mergeCell ref="BD17:BG17"/>
    <mergeCell ref="BG16:BL16"/>
    <mergeCell ref="U16:BF16"/>
    <mergeCell ref="A20:BL20"/>
    <mergeCell ref="A53:C53"/>
    <mergeCell ref="A58:BL58"/>
    <mergeCell ref="AQ54:AX54"/>
    <mergeCell ref="BG44:BL44"/>
    <mergeCell ref="AQ53:AX53"/>
    <mergeCell ref="B16:G16"/>
    <mergeCell ref="H16:N16"/>
    <mergeCell ref="D23:BL23"/>
    <mergeCell ref="D25:BL25"/>
    <mergeCell ref="A24:C24"/>
    <mergeCell ref="W113:AM113"/>
    <mergeCell ref="AO113:BG113"/>
    <mergeCell ref="AO112:BG112"/>
    <mergeCell ref="AO107:BG107"/>
    <mergeCell ref="AO108:BG108"/>
    <mergeCell ref="A109:F109"/>
    <mergeCell ref="W108:AM108"/>
    <mergeCell ref="BG47:BL47"/>
    <mergeCell ref="D36:BL36"/>
    <mergeCell ref="A44:C44"/>
    <mergeCell ref="D44:AP44"/>
    <mergeCell ref="AQ44:AX44"/>
    <mergeCell ref="AQ45:AX45"/>
    <mergeCell ref="AY47:BF47"/>
    <mergeCell ref="A36:C36"/>
    <mergeCell ref="A43:C43"/>
    <mergeCell ref="AY43:BF43"/>
    <mergeCell ref="AO7:BF7"/>
    <mergeCell ref="A17:T17"/>
    <mergeCell ref="BH17:BL17"/>
    <mergeCell ref="AN17:AQ17"/>
    <mergeCell ref="B12:I12"/>
    <mergeCell ref="B14:I14"/>
    <mergeCell ref="B13:I13"/>
    <mergeCell ref="J12:BF12"/>
    <mergeCell ref="J13:BF13"/>
    <mergeCell ref="A9:BL9"/>
    <mergeCell ref="BG12:BL12"/>
    <mergeCell ref="D37:BL37"/>
    <mergeCell ref="AQ41:AX41"/>
    <mergeCell ref="A40:BL40"/>
    <mergeCell ref="D41:AP41"/>
    <mergeCell ref="AY41:BF41"/>
    <mergeCell ref="A39:BL39"/>
    <mergeCell ref="A41:C41"/>
    <mergeCell ref="D24:BL24"/>
    <mergeCell ref="A23:C23"/>
    <mergeCell ref="AY45:BF45"/>
    <mergeCell ref="BG45:BL45"/>
    <mergeCell ref="AY42:BF42"/>
    <mergeCell ref="D43:AP43"/>
    <mergeCell ref="BG42:BL42"/>
    <mergeCell ref="D42:AP42"/>
    <mergeCell ref="AQ43:AX43"/>
    <mergeCell ref="D45:AP45"/>
    <mergeCell ref="BG43:BL43"/>
    <mergeCell ref="AY44:BF44"/>
    <mergeCell ref="AQ46:AX46"/>
    <mergeCell ref="AY46:BF46"/>
    <mergeCell ref="BG46:BL46"/>
    <mergeCell ref="A60:B60"/>
    <mergeCell ref="C60:AA60"/>
    <mergeCell ref="AB60:AF60"/>
    <mergeCell ref="AG60:AZ60"/>
    <mergeCell ref="BA60:BD60"/>
    <mergeCell ref="BE60:BH60"/>
    <mergeCell ref="D54:AP54"/>
    <mergeCell ref="A61:B61"/>
    <mergeCell ref="C61:AA61"/>
    <mergeCell ref="AB61:AF61"/>
    <mergeCell ref="AG61:AZ61"/>
    <mergeCell ref="BA61:BD61"/>
    <mergeCell ref="BE61:BH61"/>
    <mergeCell ref="AB63:AF63"/>
    <mergeCell ref="AG63:AZ63"/>
    <mergeCell ref="BA63:BD63"/>
    <mergeCell ref="BE63:BH63"/>
    <mergeCell ref="BI63:BL63"/>
    <mergeCell ref="BI60:BL60"/>
    <mergeCell ref="BI61:BL61"/>
    <mergeCell ref="C62:AA62"/>
    <mergeCell ref="AB62:AF62"/>
    <mergeCell ref="AG62:AZ62"/>
    <mergeCell ref="BA62:BD62"/>
    <mergeCell ref="BE62:BH62"/>
    <mergeCell ref="BI62:BL62"/>
    <mergeCell ref="C63:AA63"/>
    <mergeCell ref="BE75:BH75"/>
    <mergeCell ref="BI75:BL75"/>
    <mergeCell ref="C65:AA65"/>
    <mergeCell ref="AB65:AF65"/>
    <mergeCell ref="AG65:AZ65"/>
    <mergeCell ref="BA65:BD65"/>
    <mergeCell ref="BE65:BH65"/>
    <mergeCell ref="C64:AA64"/>
    <mergeCell ref="AB64:AF64"/>
    <mergeCell ref="C66:AA66"/>
    <mergeCell ref="C70:AA70"/>
    <mergeCell ref="AB70:AF70"/>
    <mergeCell ref="AG70:AZ70"/>
    <mergeCell ref="BE64:BH64"/>
    <mergeCell ref="BI64:BL64"/>
    <mergeCell ref="AG64:AZ64"/>
    <mergeCell ref="BA64:BD64"/>
    <mergeCell ref="BA96:BD96"/>
    <mergeCell ref="BE96:BH96"/>
    <mergeCell ref="BI96:BL96"/>
    <mergeCell ref="BA97:BD97"/>
    <mergeCell ref="BI65:BL65"/>
    <mergeCell ref="C74:AA74"/>
    <mergeCell ref="BI76:BL76"/>
    <mergeCell ref="BA77:BD77"/>
    <mergeCell ref="AB77:AF77"/>
    <mergeCell ref="BE77:BH77"/>
    <mergeCell ref="AB97:AF97"/>
    <mergeCell ref="AG97:AZ97"/>
    <mergeCell ref="C88:AA88"/>
    <mergeCell ref="AB88:AF88"/>
    <mergeCell ref="AG88:AZ88"/>
    <mergeCell ref="C85:AA85"/>
    <mergeCell ref="AB87:AF87"/>
    <mergeCell ref="C96:AA96"/>
    <mergeCell ref="AB96:AF96"/>
    <mergeCell ref="AG96:AZ96"/>
    <mergeCell ref="C99:AA99"/>
    <mergeCell ref="C98:AA98"/>
    <mergeCell ref="C89:AA89"/>
    <mergeCell ref="C79:AA79"/>
    <mergeCell ref="C83:AA83"/>
    <mergeCell ref="C90:AA90"/>
    <mergeCell ref="C97:AA97"/>
    <mergeCell ref="C67:AA67"/>
    <mergeCell ref="BE80:BH80"/>
    <mergeCell ref="C68:AA68"/>
    <mergeCell ref="C76:AA76"/>
    <mergeCell ref="AB76:AF76"/>
    <mergeCell ref="AG76:AZ76"/>
    <mergeCell ref="BA76:BD76"/>
    <mergeCell ref="BE76:BH76"/>
    <mergeCell ref="C69:AA69"/>
    <mergeCell ref="AG72:AZ72"/>
    <mergeCell ref="AB78:AF78"/>
    <mergeCell ref="AG78:AZ78"/>
    <mergeCell ref="AB75:AF75"/>
    <mergeCell ref="AG75:AZ75"/>
    <mergeCell ref="AG87:AZ87"/>
    <mergeCell ref="AB81:AF81"/>
    <mergeCell ref="AG81:AZ81"/>
    <mergeCell ref="AG83:AZ83"/>
    <mergeCell ref="C87:AA87"/>
    <mergeCell ref="BA86:BD86"/>
    <mergeCell ref="BA84:BD84"/>
    <mergeCell ref="AB71:AF71"/>
    <mergeCell ref="AG71:AZ71"/>
    <mergeCell ref="C71:AA71"/>
    <mergeCell ref="BA80:BD80"/>
    <mergeCell ref="BA71:BD71"/>
    <mergeCell ref="AB72:AF72"/>
    <mergeCell ref="C92:AA92"/>
    <mergeCell ref="C72:AA72"/>
    <mergeCell ref="AB79:AF79"/>
    <mergeCell ref="AG79:AZ79"/>
    <mergeCell ref="BA88:BD88"/>
    <mergeCell ref="BA87:BD87"/>
    <mergeCell ref="C75:AA75"/>
    <mergeCell ref="C80:AA80"/>
    <mergeCell ref="AB80:AF80"/>
    <mergeCell ref="AG80:AZ80"/>
    <mergeCell ref="AB66:AF66"/>
    <mergeCell ref="AG66:AZ66"/>
    <mergeCell ref="BA66:BD66"/>
    <mergeCell ref="BE66:BH66"/>
    <mergeCell ref="BI66:BL66"/>
    <mergeCell ref="C104:AA104"/>
    <mergeCell ref="C103:AA103"/>
    <mergeCell ref="C95:AA95"/>
    <mergeCell ref="C94:AA94"/>
    <mergeCell ref="C93:AA93"/>
    <mergeCell ref="BI68:BL68"/>
    <mergeCell ref="AB67:AF67"/>
    <mergeCell ref="AG67:AZ67"/>
    <mergeCell ref="BA67:BD67"/>
    <mergeCell ref="BE67:BH67"/>
    <mergeCell ref="BI67:BL67"/>
    <mergeCell ref="AB68:AF68"/>
    <mergeCell ref="AG68:AZ68"/>
    <mergeCell ref="BA68:BD68"/>
    <mergeCell ref="BE68:BH68"/>
    <mergeCell ref="BA70:BD70"/>
    <mergeCell ref="BE70:BH70"/>
    <mergeCell ref="BI70:BL70"/>
    <mergeCell ref="AB69:AF69"/>
    <mergeCell ref="AG69:AZ69"/>
    <mergeCell ref="BA69:BD69"/>
    <mergeCell ref="BE69:BH69"/>
    <mergeCell ref="BI69:BL69"/>
    <mergeCell ref="BE71:BH71"/>
    <mergeCell ref="BI71:BL71"/>
    <mergeCell ref="BA73:BD73"/>
    <mergeCell ref="BE73:BH73"/>
    <mergeCell ref="BI73:BL73"/>
    <mergeCell ref="BE72:BH72"/>
    <mergeCell ref="BI72:BL72"/>
    <mergeCell ref="BA72:BD72"/>
    <mergeCell ref="BI74:BL74"/>
    <mergeCell ref="BA74:BD74"/>
    <mergeCell ref="BE74:BH74"/>
    <mergeCell ref="AB85:AF85"/>
    <mergeCell ref="AB74:AF74"/>
    <mergeCell ref="BA79:BD79"/>
    <mergeCell ref="BA75:BD75"/>
    <mergeCell ref="BI77:BL77"/>
    <mergeCell ref="BI79:BL79"/>
    <mergeCell ref="BA85:BD85"/>
    <mergeCell ref="BI89:BL89"/>
    <mergeCell ref="BI88:BL88"/>
    <mergeCell ref="BI87:BL87"/>
    <mergeCell ref="BA81:BD81"/>
    <mergeCell ref="BE81:BH81"/>
    <mergeCell ref="BI81:BL81"/>
    <mergeCell ref="BE88:BH88"/>
    <mergeCell ref="BE87:BH87"/>
    <mergeCell ref="BI84:BL84"/>
    <mergeCell ref="BE86:BH86"/>
    <mergeCell ref="AB91:AF91"/>
    <mergeCell ref="AG91:AZ91"/>
    <mergeCell ref="BA91:BD91"/>
    <mergeCell ref="BE91:BH91"/>
    <mergeCell ref="AB89:AF89"/>
    <mergeCell ref="AG89:AZ89"/>
    <mergeCell ref="BA89:BD89"/>
    <mergeCell ref="BE89:BH89"/>
    <mergeCell ref="AG92:AZ92"/>
    <mergeCell ref="BA92:BD92"/>
    <mergeCell ref="BE92:BH92"/>
    <mergeCell ref="BI92:BL92"/>
    <mergeCell ref="BI91:BL91"/>
    <mergeCell ref="AB90:AF90"/>
    <mergeCell ref="AG90:AZ90"/>
    <mergeCell ref="BA90:BD90"/>
    <mergeCell ref="BE90:BH90"/>
    <mergeCell ref="BI90:BL90"/>
    <mergeCell ref="BI94:BL94"/>
    <mergeCell ref="AB93:AF93"/>
    <mergeCell ref="AG93:AZ93"/>
    <mergeCell ref="BA93:BD93"/>
    <mergeCell ref="BE93:BH93"/>
    <mergeCell ref="BI93:BL93"/>
    <mergeCell ref="AB94:AF94"/>
    <mergeCell ref="AG94:AZ94"/>
    <mergeCell ref="BA94:BD94"/>
    <mergeCell ref="AG98:AZ98"/>
    <mergeCell ref="BA98:BD98"/>
    <mergeCell ref="BE98:BH98"/>
    <mergeCell ref="BI98:BL98"/>
    <mergeCell ref="AG95:AZ95"/>
    <mergeCell ref="BA95:BD95"/>
    <mergeCell ref="BE95:BH95"/>
    <mergeCell ref="BI95:BL95"/>
    <mergeCell ref="BE97:BH97"/>
    <mergeCell ref="BI97:BL97"/>
    <mergeCell ref="AG100:AZ100"/>
    <mergeCell ref="BA100:BD100"/>
    <mergeCell ref="BE100:BH100"/>
    <mergeCell ref="BI100:BL100"/>
    <mergeCell ref="AG99:AZ99"/>
    <mergeCell ref="BA99:BD99"/>
    <mergeCell ref="BE99:BH99"/>
    <mergeCell ref="BI99:BL99"/>
    <mergeCell ref="AB101:AF101"/>
    <mergeCell ref="AG101:AZ101"/>
    <mergeCell ref="BA101:BD101"/>
    <mergeCell ref="BE101:BH101"/>
    <mergeCell ref="BI101:BL101"/>
    <mergeCell ref="AB102:AF102"/>
    <mergeCell ref="AG102:AZ102"/>
    <mergeCell ref="BI78:BL78"/>
    <mergeCell ref="BE82:BH82"/>
    <mergeCell ref="BI82:BL82"/>
    <mergeCell ref="BI85:BL85"/>
    <mergeCell ref="BE84:BH84"/>
    <mergeCell ref="BI83:BL83"/>
    <mergeCell ref="BA103:BD103"/>
    <mergeCell ref="BE103:BH103"/>
    <mergeCell ref="BI103:BL103"/>
    <mergeCell ref="BE85:BH85"/>
    <mergeCell ref="BI86:BL86"/>
    <mergeCell ref="BI80:BL80"/>
    <mergeCell ref="BA102:BD102"/>
    <mergeCell ref="BE102:BH102"/>
    <mergeCell ref="BI102:BL102"/>
    <mergeCell ref="BE94:BH94"/>
    <mergeCell ref="BA82:BD82"/>
    <mergeCell ref="AG104:AZ104"/>
    <mergeCell ref="BA104:BD104"/>
    <mergeCell ref="BE104:BH104"/>
    <mergeCell ref="BI104:BL104"/>
    <mergeCell ref="AG105:AZ105"/>
    <mergeCell ref="BA105:BD105"/>
    <mergeCell ref="BE105:BH105"/>
    <mergeCell ref="BI105:BL105"/>
    <mergeCell ref="AG103:AZ103"/>
    <mergeCell ref="AG74:AZ74"/>
    <mergeCell ref="BA83:BD83"/>
    <mergeCell ref="BE83:BH83"/>
    <mergeCell ref="AB82:AF82"/>
    <mergeCell ref="C77:AA77"/>
    <mergeCell ref="AG82:AZ82"/>
    <mergeCell ref="BA78:BD78"/>
    <mergeCell ref="BE78:BH78"/>
    <mergeCell ref="C78:AA78"/>
    <mergeCell ref="BE79:BH79"/>
    <mergeCell ref="A69:B69"/>
    <mergeCell ref="AG86:AZ86"/>
    <mergeCell ref="AG77:AZ77"/>
    <mergeCell ref="C73:AA73"/>
    <mergeCell ref="AB73:AF73"/>
    <mergeCell ref="AG73:AZ73"/>
    <mergeCell ref="AG85:AZ85"/>
    <mergeCell ref="C84:AA84"/>
    <mergeCell ref="AB84:AF84"/>
    <mergeCell ref="AG84:AZ84"/>
    <mergeCell ref="AB99:AF99"/>
    <mergeCell ref="A72:B72"/>
    <mergeCell ref="A79:B79"/>
    <mergeCell ref="A80:B80"/>
    <mergeCell ref="A62:B62"/>
    <mergeCell ref="A63:B63"/>
    <mergeCell ref="A64:B64"/>
    <mergeCell ref="A65:B65"/>
    <mergeCell ref="A66:B66"/>
    <mergeCell ref="A68:B68"/>
    <mergeCell ref="C91:AA91"/>
    <mergeCell ref="A70:B70"/>
    <mergeCell ref="A71:B71"/>
    <mergeCell ref="AB105:AF105"/>
    <mergeCell ref="AB100:AF100"/>
    <mergeCell ref="AB98:AF98"/>
    <mergeCell ref="C82:AA82"/>
    <mergeCell ref="AB83:AF83"/>
    <mergeCell ref="AB104:AF104"/>
    <mergeCell ref="AB103:AF103"/>
    <mergeCell ref="A97:B97"/>
    <mergeCell ref="AB95:AF95"/>
    <mergeCell ref="AB92:AF92"/>
    <mergeCell ref="A112:AA112"/>
    <mergeCell ref="A84:B84"/>
    <mergeCell ref="A85:B85"/>
    <mergeCell ref="C86:AA86"/>
    <mergeCell ref="A104:B104"/>
    <mergeCell ref="A93:B93"/>
    <mergeCell ref="C101:AA101"/>
    <mergeCell ref="A81:B81"/>
    <mergeCell ref="C100:AA100"/>
    <mergeCell ref="A107:AA107"/>
    <mergeCell ref="A92:B92"/>
    <mergeCell ref="A90:B90"/>
    <mergeCell ref="C105:AA105"/>
    <mergeCell ref="C102:AA102"/>
    <mergeCell ref="A94:B94"/>
    <mergeCell ref="A95:B95"/>
    <mergeCell ref="A96:B96"/>
    <mergeCell ref="AW1:BK1"/>
    <mergeCell ref="A98:B98"/>
    <mergeCell ref="AB86:AF86"/>
    <mergeCell ref="C81:AA81"/>
    <mergeCell ref="A67:B67"/>
    <mergeCell ref="A103:B103"/>
    <mergeCell ref="A100:B100"/>
    <mergeCell ref="A101:B101"/>
    <mergeCell ref="A74:B74"/>
    <mergeCell ref="A75:B75"/>
    <mergeCell ref="A99:B99"/>
    <mergeCell ref="A83:B83"/>
    <mergeCell ref="A87:B87"/>
    <mergeCell ref="A91:B91"/>
    <mergeCell ref="A82:B82"/>
    <mergeCell ref="AO5:AP5"/>
    <mergeCell ref="A76:B76"/>
    <mergeCell ref="A78:B78"/>
    <mergeCell ref="A88:B88"/>
    <mergeCell ref="A89:B89"/>
  </mergeCells>
  <printOptions horizontalCentered="1"/>
  <pageMargins left="0.1968503937007874" right="0.31496062992125984" top="0.5905511811023623" bottom="0.1968503937007874" header="0" footer="0"/>
  <pageSetup fitToHeight="3" fitToWidth="1" horizontalDpi="600" verticalDpi="600" orientation="landscape" paperSize="9" scale="78" r:id="rId1"/>
  <rowBreaks count="1" manualBreakCount="1">
    <brk id="8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2021-01-04T12:55:43Z</cp:lastPrinted>
  <dcterms:created xsi:type="dcterms:W3CDTF">2016-08-15T09:54:21Z</dcterms:created>
  <dcterms:modified xsi:type="dcterms:W3CDTF">2021-01-04T12:56:13Z</dcterms:modified>
  <cp:category/>
  <cp:version/>
  <cp:contentType/>
  <cp:contentStatus/>
</cp:coreProperties>
</file>